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40" yWindow="135" windowWidth="20115" windowHeight="6975"/>
  </bookViews>
  <sheets>
    <sheet name="Index" sheetId="1" r:id="rId1"/>
    <sheet name="F1 " sheetId="2" r:id="rId2"/>
    <sheet name="F2" sheetId="3" r:id="rId3"/>
    <sheet name="F2.1 " sheetId="4" r:id="rId4"/>
    <sheet name="F2.2" sheetId="5" r:id="rId5"/>
    <sheet name="F2.3" sheetId="6" r:id="rId6"/>
    <sheet name="F2.4" sheetId="7" r:id="rId7"/>
    <sheet name="F2.5" sheetId="8" r:id="rId8"/>
    <sheet name="F3" sheetId="9" r:id="rId9"/>
    <sheet name="F3.1" sheetId="10" r:id="rId10"/>
    <sheet name="F3.2" sheetId="11" r:id="rId11"/>
    <sheet name="F3.3" sheetId="12" r:id="rId12"/>
    <sheet name="F4" sheetId="13" r:id="rId13"/>
    <sheet name="F5" sheetId="14" r:id="rId14"/>
    <sheet name="F6" sheetId="15" r:id="rId15"/>
    <sheet name="F7" sheetId="16" r:id="rId16"/>
    <sheet name="F8" sheetId="17" r:id="rId17"/>
    <sheet name="F9" sheetId="18" r:id="rId18"/>
    <sheet name="F10" sheetId="19" r:id="rId19"/>
    <sheet name="F11" sheetId="20" r:id="rId20"/>
    <sheet name="F12" sheetId="21" r:id="rId21"/>
    <sheet name="F13" sheetId="22" r:id="rId22"/>
    <sheet name="F14" sheetId="23" r:id="rId23"/>
    <sheet name="F15.1" sheetId="24" r:id="rId24"/>
    <sheet name="F15.2" sheetId="25" r:id="rId25"/>
    <sheet name="F15.3" sheetId="26" r:id="rId26"/>
    <sheet name="F15.4" sheetId="27" r:id="rId27"/>
    <sheet name="F15.5" sheetId="28" r:id="rId28"/>
    <sheet name="F15.6" sheetId="29" r:id="rId29"/>
    <sheet name="F 15.7" sheetId="30" r:id="rId30"/>
    <sheet name="F15.8" sheetId="31" r:id="rId31"/>
    <sheet name="F15.9" sheetId="32" r:id="rId32"/>
  </sheets>
  <externalReferences>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s>
  <definedNames>
    <definedName name="\a" localSheetId="20">#REF!</definedName>
    <definedName name="\a" localSheetId="21">#REF!</definedName>
    <definedName name="\a" localSheetId="8">#REF!</definedName>
    <definedName name="\a">#REF!</definedName>
    <definedName name="\b" localSheetId="20">#REF!</definedName>
    <definedName name="\b" localSheetId="21">#REF!</definedName>
    <definedName name="\b" localSheetId="8">#REF!</definedName>
    <definedName name="\b">#REF!</definedName>
    <definedName name="\c" localSheetId="20">#REF!</definedName>
    <definedName name="\c" localSheetId="21">#REF!</definedName>
    <definedName name="\c" localSheetId="8">#REF!</definedName>
    <definedName name="\c">#REF!</definedName>
    <definedName name="\d" localSheetId="20">#REF!</definedName>
    <definedName name="\d" localSheetId="21">#REF!</definedName>
    <definedName name="\d" localSheetId="8">#REF!</definedName>
    <definedName name="\d">#REF!</definedName>
    <definedName name="\e" localSheetId="20">#REF!</definedName>
    <definedName name="\e" localSheetId="21">#REF!</definedName>
    <definedName name="\e" localSheetId="8">#REF!</definedName>
    <definedName name="\e">#REF!</definedName>
    <definedName name="\f" localSheetId="20">#REF!</definedName>
    <definedName name="\f" localSheetId="21">#REF!</definedName>
    <definedName name="\f" localSheetId="8">#REF!</definedName>
    <definedName name="\f">#REF!</definedName>
    <definedName name="\g" localSheetId="20">#REF!</definedName>
    <definedName name="\g" localSheetId="21">#REF!</definedName>
    <definedName name="\g" localSheetId="8">#REF!</definedName>
    <definedName name="\g">#REF!</definedName>
    <definedName name="\j" localSheetId="20">#REF!</definedName>
    <definedName name="\j" localSheetId="21">#REF!</definedName>
    <definedName name="\j" localSheetId="8">#REF!</definedName>
    <definedName name="\j">#REF!</definedName>
    <definedName name="\k" localSheetId="20">#REF!</definedName>
    <definedName name="\k" localSheetId="21">#REF!</definedName>
    <definedName name="\k" localSheetId="8">#REF!</definedName>
    <definedName name="\k">#REF!</definedName>
    <definedName name="\m" localSheetId="20">#REF!</definedName>
    <definedName name="\m" localSheetId="21">#REF!</definedName>
    <definedName name="\m" localSheetId="8">#REF!</definedName>
    <definedName name="\m">#REF!</definedName>
    <definedName name="\n" localSheetId="20">#REF!</definedName>
    <definedName name="\n" localSheetId="21">#REF!</definedName>
    <definedName name="\n" localSheetId="8">#REF!</definedName>
    <definedName name="\n">#REF!</definedName>
    <definedName name="\o" localSheetId="20">#REF!</definedName>
    <definedName name="\o" localSheetId="21">#REF!</definedName>
    <definedName name="\o" localSheetId="8">#REF!</definedName>
    <definedName name="\o">#REF!</definedName>
    <definedName name="\p" localSheetId="20">#REF!</definedName>
    <definedName name="\p" localSheetId="21">#REF!</definedName>
    <definedName name="\p" localSheetId="8">#REF!</definedName>
    <definedName name="\p">#REF!</definedName>
    <definedName name="\s" localSheetId="20">#REF!</definedName>
    <definedName name="\s" localSheetId="21">#REF!</definedName>
    <definedName name="\s" localSheetId="8">#REF!</definedName>
    <definedName name="\s">#REF!</definedName>
    <definedName name="\t" localSheetId="20">#REF!</definedName>
    <definedName name="\t" localSheetId="21">#REF!</definedName>
    <definedName name="\t" localSheetId="8">#REF!</definedName>
    <definedName name="\t">#REF!</definedName>
    <definedName name="\w" localSheetId="20">#REF!</definedName>
    <definedName name="\w" localSheetId="21">#REF!</definedName>
    <definedName name="\w" localSheetId="8">#REF!</definedName>
    <definedName name="\w">#REF!</definedName>
    <definedName name="\x" localSheetId="20">#REF!</definedName>
    <definedName name="\x" localSheetId="21">#REF!</definedName>
    <definedName name="\x" localSheetId="8">#REF!</definedName>
    <definedName name="\x">#REF!</definedName>
    <definedName name="\z" localSheetId="20">#REF!</definedName>
    <definedName name="\z" localSheetId="21">#REF!</definedName>
    <definedName name="\z" localSheetId="8">#REF!</definedName>
    <definedName name="\z">#REF!</definedName>
    <definedName name="_" localSheetId="20">#REF!</definedName>
    <definedName name="_" localSheetId="21">#REF!</definedName>
    <definedName name="_" localSheetId="8">#REF!</definedName>
    <definedName name="_">#REF!</definedName>
    <definedName name="_.._D__D__D__D_" localSheetId="20">#REF!</definedName>
    <definedName name="_.._D__D__D__D_" localSheetId="21">#REF!</definedName>
    <definedName name="_.._D__D__D__D_" localSheetId="8">#REF!</definedName>
    <definedName name="_.._D__D__D__D_">#REF!</definedName>
    <definedName name="_________XL__ENTER_UNIT" localSheetId="20">#REF!</definedName>
    <definedName name="_________XL__ENTER_UNIT" localSheetId="21">#REF!</definedName>
    <definedName name="_________XL__ENTER_UNIT" localSheetId="8">#REF!</definedName>
    <definedName name="_________XL__ENTER_UNIT">#REF!</definedName>
    <definedName name="_______SCH6" localSheetId="8">'[1]04REL'!#REF!</definedName>
    <definedName name="_______SCH6">'[1]04REL'!#REF!</definedName>
    <definedName name="_______XL__ENTER_UNIT" localSheetId="20">#REF!</definedName>
    <definedName name="_______XL__ENTER_UNIT" localSheetId="21">#REF!</definedName>
    <definedName name="_______XL__ENTER_UNIT" localSheetId="8">#REF!</definedName>
    <definedName name="_______XL__ENTER_UNIT">#REF!</definedName>
    <definedName name="______SCH6" localSheetId="8">'[1]04REL'!#REF!</definedName>
    <definedName name="______SCH6">'[1]04REL'!#REF!</definedName>
    <definedName name="______XL__ENTER_UNIT" localSheetId="20">#REF!</definedName>
    <definedName name="______XL__ENTER_UNIT" localSheetId="21">#REF!</definedName>
    <definedName name="______XL__ENTER_UNIT" localSheetId="8">#REF!</definedName>
    <definedName name="______XL__ENTER_UNIT">#REF!</definedName>
    <definedName name="_____SCH6" localSheetId="8">'[1]04REL'!#REF!</definedName>
    <definedName name="_____SCH6">'[1]04REL'!#REF!</definedName>
    <definedName name="____SCH6" localSheetId="8">'[1]04REL'!#REF!</definedName>
    <definedName name="____SCH6">'[1]04REL'!#REF!</definedName>
    <definedName name="____XL__ENTER_UNIT" localSheetId="20">#REF!</definedName>
    <definedName name="____XL__ENTER_UNIT" localSheetId="21">#REF!</definedName>
    <definedName name="____XL__ENTER_UNIT" localSheetId="8">#REF!</definedName>
    <definedName name="____XL__ENTER_UNIT">#REF!</definedName>
    <definedName name="___INDEX_SHEET___ASAP_Utilities" localSheetId="20">#REF!</definedName>
    <definedName name="___INDEX_SHEET___ASAP_Utilities" localSheetId="21">#REF!</definedName>
    <definedName name="___INDEX_SHEET___ASAP_Utilities" localSheetId="8">#REF!</definedName>
    <definedName name="___INDEX_SHEET___ASAP_Utilities">#REF!</definedName>
    <definedName name="___SCH6" localSheetId="8">'[1]04REL'!#REF!</definedName>
    <definedName name="___SCH6">'[1]04REL'!#REF!</definedName>
    <definedName name="___XL__ENTER_UNIT" localSheetId="20">#REF!</definedName>
    <definedName name="___XL__ENTER_UNIT" localSheetId="21">#REF!</definedName>
    <definedName name="___XL__ENTER_UNIT" localSheetId="8">#REF!</definedName>
    <definedName name="___XL__ENTER_UNIT">#REF!</definedName>
    <definedName name="__123Graph_A" localSheetId="20" hidden="1">[2]CE!#REF!</definedName>
    <definedName name="__123Graph_A" localSheetId="21" hidden="1">[2]CE!#REF!</definedName>
    <definedName name="__123Graph_A" localSheetId="8" hidden="1">[2]CE!#REF!</definedName>
    <definedName name="__123Graph_A" hidden="1">[2]CE!#REF!</definedName>
    <definedName name="__123Graph_ASTNPLF" localSheetId="20" hidden="1">[2]CE!#REF!</definedName>
    <definedName name="__123Graph_ASTNPLF" localSheetId="21" hidden="1">[2]CE!#REF!</definedName>
    <definedName name="__123Graph_ASTNPLF" localSheetId="8" hidden="1">[2]CE!#REF!</definedName>
    <definedName name="__123Graph_ASTNPLF" hidden="1">[2]CE!#REF!</definedName>
    <definedName name="__123Graph_B" localSheetId="20" hidden="1">[2]CE!#REF!</definedName>
    <definedName name="__123Graph_B" localSheetId="21" hidden="1">[2]CE!#REF!</definedName>
    <definedName name="__123Graph_B" localSheetId="8" hidden="1">[2]CE!#REF!</definedName>
    <definedName name="__123Graph_B" hidden="1">[2]CE!#REF!</definedName>
    <definedName name="__123Graph_BSTNPLF" localSheetId="20" hidden="1">[2]CE!#REF!</definedName>
    <definedName name="__123Graph_BSTNPLF" localSheetId="21" hidden="1">[2]CE!#REF!</definedName>
    <definedName name="__123Graph_BSTNPLF" localSheetId="8" hidden="1">[2]CE!#REF!</definedName>
    <definedName name="__123Graph_BSTNPLF" hidden="1">[2]CE!#REF!</definedName>
    <definedName name="__123Graph_C" localSheetId="20" hidden="1">[2]CE!#REF!</definedName>
    <definedName name="__123Graph_C" localSheetId="21" hidden="1">[2]CE!#REF!</definedName>
    <definedName name="__123Graph_C" localSheetId="8" hidden="1">[2]CE!#REF!</definedName>
    <definedName name="__123Graph_C" hidden="1">[2]CE!#REF!</definedName>
    <definedName name="__123Graph_CSTNPLF" localSheetId="20" hidden="1">[2]CE!#REF!</definedName>
    <definedName name="__123Graph_CSTNPLF" localSheetId="21" hidden="1">[2]CE!#REF!</definedName>
    <definedName name="__123Graph_CSTNPLF" localSheetId="8" hidden="1">[2]CE!#REF!</definedName>
    <definedName name="__123Graph_CSTNPLF" hidden="1">[2]CE!#REF!</definedName>
    <definedName name="__123Graph_X" localSheetId="20" hidden="1">[2]CE!#REF!</definedName>
    <definedName name="__123Graph_X" localSheetId="21" hidden="1">[2]CE!#REF!</definedName>
    <definedName name="__123Graph_X" localSheetId="8" hidden="1">[2]CE!#REF!</definedName>
    <definedName name="__123Graph_X" hidden="1">[2]CE!#REF!</definedName>
    <definedName name="__123Graph_XSTNPLF" localSheetId="20" hidden="1">[2]CE!#REF!</definedName>
    <definedName name="__123Graph_XSTNPLF" localSheetId="21" hidden="1">[2]CE!#REF!</definedName>
    <definedName name="__123Graph_XSTNPLF" localSheetId="8" hidden="1">[2]CE!#REF!</definedName>
    <definedName name="__123Graph_XSTNPLF" hidden="1">[2]CE!#REF!</definedName>
    <definedName name="__DOWN_10__GOTO" localSheetId="20">#REF!</definedName>
    <definedName name="__DOWN_10__GOTO" localSheetId="21">#REF!</definedName>
    <definedName name="__DOWN_10__GOTO" localSheetId="8">#REF!</definedName>
    <definedName name="__DOWN_10__GOTO">#REF!</definedName>
    <definedName name="__ES84__EW84_0." localSheetId="20">#REF!</definedName>
    <definedName name="__ES84__EW84_0." localSheetId="21">#REF!</definedName>
    <definedName name="__ES84__EW84_0." localSheetId="8">#REF!</definedName>
    <definedName name="__ES84__EW84_0.">#REF!</definedName>
    <definedName name="__GOTO_EP84__AV" localSheetId="20">#REF!</definedName>
    <definedName name="__GOTO_EP84__AV" localSheetId="21">#REF!</definedName>
    <definedName name="__GOTO_EP84__AV" localSheetId="8">#REF!</definedName>
    <definedName name="__GOTO_EP84__AV">#REF!</definedName>
    <definedName name="__SCH6" localSheetId="8">'[1]04REL'!#REF!</definedName>
    <definedName name="__SCH6">'[1]04REL'!#REF!</definedName>
    <definedName name="__SUM_CS57..CS6" localSheetId="20">#REF!</definedName>
    <definedName name="__SUM_CS57..CS6" localSheetId="21">#REF!</definedName>
    <definedName name="__SUM_CS57..CS6" localSheetId="8">#REF!</definedName>
    <definedName name="__SUM_CS57..CS6">#REF!</definedName>
    <definedName name="__SUM_CS65..CS7" localSheetId="20">#REF!</definedName>
    <definedName name="__SUM_CS65..CS7" localSheetId="21">#REF!</definedName>
    <definedName name="__SUM_CS65..CS7" localSheetId="8">#REF!</definedName>
    <definedName name="__SUM_CS65..CS7">#REF!</definedName>
    <definedName name="__SUM_FQ20..FQ2" localSheetId="20">#REF!</definedName>
    <definedName name="__SUM_FQ20..FQ2" localSheetId="21">#REF!</definedName>
    <definedName name="__SUM_FQ20..FQ2" localSheetId="8">#REF!</definedName>
    <definedName name="__SUM_FQ20..FQ2">#REF!</definedName>
    <definedName name="__SUM_FQ28..FQ3" localSheetId="20">#REF!</definedName>
    <definedName name="__SUM_FQ28..FQ3" localSheetId="21">#REF!</definedName>
    <definedName name="__SUM_FQ28..FQ3" localSheetId="8">#REF!</definedName>
    <definedName name="__SUM_FQ28..FQ3">#REF!</definedName>
    <definedName name="__XL__ENTER_UNIT" localSheetId="20">#REF!</definedName>
    <definedName name="__XL__ENTER_UNIT" localSheetId="21">#REF!</definedName>
    <definedName name="__XL__ENTER_UNIT" localSheetId="8">#REF!</definedName>
    <definedName name="__XL__ENTER_UNIT">#REF!</definedName>
    <definedName name="_5" localSheetId="20">#REF!</definedName>
    <definedName name="_5" localSheetId="21">#REF!</definedName>
    <definedName name="_5" localSheetId="8">#REF!</definedName>
    <definedName name="_5">#REF!</definedName>
    <definedName name="_6" localSheetId="20">#REF!</definedName>
    <definedName name="_6" localSheetId="21">#REF!</definedName>
    <definedName name="_6" localSheetId="8">#REF!</definedName>
    <definedName name="_6">#REF!</definedName>
    <definedName name="_D___GOTO_GK112" localSheetId="20">#REF!</definedName>
    <definedName name="_D___GOTO_GK112" localSheetId="21">#REF!</definedName>
    <definedName name="_D___GOTO_GK112" localSheetId="8">#REF!</definedName>
    <definedName name="_D___GOTO_GK112">#REF!</definedName>
    <definedName name="_D___GOTO_GK56_" localSheetId="20">#REF!</definedName>
    <definedName name="_D___GOTO_GK56_" localSheetId="21">#REF!</definedName>
    <definedName name="_D___GOTO_GK56_" localSheetId="8">#REF!</definedName>
    <definedName name="_D___GOTO_GK56_">#REF!</definedName>
    <definedName name="_D__D___L___GOT" localSheetId="20">#REF!</definedName>
    <definedName name="_D__D___L___GOT" localSheetId="21">#REF!</definedName>
    <definedName name="_D__D___L___GOT" localSheetId="8">#REF!</definedName>
    <definedName name="_D__D___L___GOT">#REF!</definedName>
    <definedName name="_D__D__D___D__D" localSheetId="20">#REF!</definedName>
    <definedName name="_D__D__D___D__D" localSheetId="21">#REF!</definedName>
    <definedName name="_D__D__D___D__D" localSheetId="8">#REF!</definedName>
    <definedName name="_D__D__D___D__D">#REF!</definedName>
    <definedName name="_D_19__U_19_" localSheetId="20">#REF!</definedName>
    <definedName name="_D_19__U_19_" localSheetId="21">#REF!</definedName>
    <definedName name="_D_19__U_19_" localSheetId="8">#REF!</definedName>
    <definedName name="_D_19__U_19_">#REF!</definedName>
    <definedName name="_DOWN_9__RIGHT_" localSheetId="20">#REF!</definedName>
    <definedName name="_DOWN_9__RIGHT_" localSheetId="21">#REF!</definedName>
    <definedName name="_DOWN_9__RIGHT_" localSheetId="8">#REF!</definedName>
    <definedName name="_DOWN_9__RIGHT_">#REF!</definedName>
    <definedName name="_Fill" localSheetId="20" hidden="1">#REF!</definedName>
    <definedName name="_Fill" localSheetId="21" hidden="1">#REF!</definedName>
    <definedName name="_Fill" localSheetId="8" hidden="1">#REF!</definedName>
    <definedName name="_Fill" hidden="1">#REF!</definedName>
    <definedName name="_xlnm._FilterDatabase" localSheetId="26" hidden="1">F15.4!$C$1:$C$60</definedName>
    <definedName name="_FROM__R__R__08" localSheetId="20">#REF!</definedName>
    <definedName name="_FROM__R__R__08" localSheetId="21">#REF!</definedName>
    <definedName name="_FROM__R__R__08" localSheetId="8">#REF!</definedName>
    <definedName name="_FROM__R__R__08">#REF!</definedName>
    <definedName name="_FROM__R__R__16" localSheetId="20">#REF!</definedName>
    <definedName name="_FROM__R__R__16" localSheetId="21">#REF!</definedName>
    <definedName name="_FROM__R__R__16" localSheetId="8">#REF!</definedName>
    <definedName name="_FROM__R__R__16">#REF!</definedName>
    <definedName name="_GENERATION__R_" localSheetId="20">#REF!</definedName>
    <definedName name="_GENERATION__R_" localSheetId="21">#REF!</definedName>
    <definedName name="_GENERATION__R_" localSheetId="8">#REF!</definedName>
    <definedName name="_GENERATION__R_">#REF!</definedName>
    <definedName name="_GOTO_BT49__R__" localSheetId="20">#REF!</definedName>
    <definedName name="_GOTO_BT49__R__" localSheetId="21">#REF!</definedName>
    <definedName name="_GOTO_BT49__R__" localSheetId="8">#REF!</definedName>
    <definedName name="_GOTO_BT49__R__">#REF!</definedName>
    <definedName name="_GOTO_CF11__?__" localSheetId="20">#REF!</definedName>
    <definedName name="_GOTO_CF11__?__" localSheetId="21">#REF!</definedName>
    <definedName name="_GOTO_CF11__?__" localSheetId="8">#REF!</definedName>
    <definedName name="_GOTO_CF11__?__">#REF!</definedName>
    <definedName name="_GOTO_EO75__WEK" localSheetId="20">#REF!</definedName>
    <definedName name="_GOTO_EO75__WEK" localSheetId="21">#REF!</definedName>
    <definedName name="_GOTO_EO75__WEK" localSheetId="8">#REF!</definedName>
    <definedName name="_GOTO_EO75__WEK">#REF!</definedName>
    <definedName name="_GOTO_EP82__PEA" localSheetId="20">#REF!</definedName>
    <definedName name="_GOTO_EP82__PEA" localSheetId="21">#REF!</definedName>
    <definedName name="_GOTO_EP82__PEA" localSheetId="8">#REF!</definedName>
    <definedName name="_GOTO_EP82__PEA">#REF!</definedName>
    <definedName name="_GOTO_EP86__PER" localSheetId="20">#REF!</definedName>
    <definedName name="_GOTO_EP86__PER" localSheetId="21">#REF!</definedName>
    <definedName name="_GOTO_EP86__PER" localSheetId="8">#REF!</definedName>
    <definedName name="_GOTO_EP86__PER">#REF!</definedName>
    <definedName name="_GOTO_FO112__RV" localSheetId="20">#REF!</definedName>
    <definedName name="_GOTO_FO112__RV" localSheetId="21">#REF!</definedName>
    <definedName name="_GOTO_FO112__RV" localSheetId="8">#REF!</definedName>
    <definedName name="_GOTO_FO112__RV">#REF!</definedName>
    <definedName name="_GOTO_FO56__RV_" localSheetId="20">#REF!</definedName>
    <definedName name="_GOTO_FO56__RV_" localSheetId="21">#REF!</definedName>
    <definedName name="_GOTO_FO56__RV_" localSheetId="8">#REF!</definedName>
    <definedName name="_GOTO_FO56__RV_">#REF!</definedName>
    <definedName name="_HOME__GOTO_M14" localSheetId="20">#REF!</definedName>
    <definedName name="_HOME__GOTO_M14" localSheetId="21">#REF!</definedName>
    <definedName name="_HOME__GOTO_M14" localSheetId="8">#REF!</definedName>
    <definedName name="_HOME__GOTO_M14">#REF!</definedName>
    <definedName name="_Order1" hidden="1">255</definedName>
    <definedName name="_PLF__R__R___ES" localSheetId="20">#REF!</definedName>
    <definedName name="_PLF__R__R___ES" localSheetId="21">#REF!</definedName>
    <definedName name="_PLF__R__R___ES" localSheetId="8">#REF!</definedName>
    <definedName name="_PLF__R__R___ES">#REF!</definedName>
    <definedName name="_RV_DOWN_6__LEF" localSheetId="20">#REF!</definedName>
    <definedName name="_RV_DOWN_6__LEF" localSheetId="21">#REF!</definedName>
    <definedName name="_RV_DOWN_6__LEF" localSheetId="8">#REF!</definedName>
    <definedName name="_RV_DOWN_6__LEF">#REF!</definedName>
    <definedName name="_SCH6" localSheetId="20">'[1]04REL'!#REF!</definedName>
    <definedName name="_SCH6" localSheetId="21">'[1]04REL'!#REF!</definedName>
    <definedName name="_SCH6" localSheetId="22">'[1]04REL'!#REF!</definedName>
    <definedName name="_SCH6" localSheetId="8">'[1]04REL'!#REF!</definedName>
    <definedName name="_SCH6" localSheetId="11">'[1]04REL'!#REF!</definedName>
    <definedName name="_SCH6" localSheetId="14">'[1]04REL'!#REF!</definedName>
    <definedName name="_SCH6">'[1]04REL'!#REF!</definedName>
    <definedName name="_SUM_DI14..DI21" localSheetId="20">#REF!</definedName>
    <definedName name="_SUM_DI14..DI21" localSheetId="21">#REF!</definedName>
    <definedName name="_SUM_DI14..DI21" localSheetId="8">#REF!</definedName>
    <definedName name="_SUM_DI14..DI21">#REF!</definedName>
    <definedName name="_SUM_DI22..DI29" localSheetId="20">#REF!</definedName>
    <definedName name="_SUM_DI22..DI29" localSheetId="21">#REF!</definedName>
    <definedName name="_SUM_DI22..DI29" localSheetId="8">#REF!</definedName>
    <definedName name="_SUM_DI22..DI29">#REF!</definedName>
    <definedName name="_U__END__U__D__" localSheetId="20">#REF!</definedName>
    <definedName name="_U__END__U__D__" localSheetId="21">#REF!</definedName>
    <definedName name="_U__END__U__D__" localSheetId="8">#REF!</definedName>
    <definedName name="_U__END__U__D__">#REF!</definedName>
    <definedName name="_U__U__END__U__" localSheetId="20">#REF!</definedName>
    <definedName name="_U__U__END__U__" localSheetId="21">#REF!</definedName>
    <definedName name="_U__U__END__U__" localSheetId="8">#REF!</definedName>
    <definedName name="_U__U__END__U__">#REF!</definedName>
    <definedName name="_U__U__U__U__U_" localSheetId="20">#REF!</definedName>
    <definedName name="_U__U__U__U__U_" localSheetId="21">#REF!</definedName>
    <definedName name="_U__U__U__U__U_" localSheetId="8">#REF!</definedName>
    <definedName name="_U__U__U__U__U_">#REF!</definedName>
    <definedName name="_WGPD_GOTO_CO10" localSheetId="20">#REF!</definedName>
    <definedName name="_WGPD_GOTO_CO10" localSheetId="21">#REF!</definedName>
    <definedName name="_WGPD_GOTO_CO10" localSheetId="8">#REF!</definedName>
    <definedName name="_WGPD_GOTO_CO10">#REF!</definedName>
    <definedName name="A" localSheetId="20">#REF!</definedName>
    <definedName name="A" localSheetId="21">#REF!</definedName>
    <definedName name="A" localSheetId="22">#REF!</definedName>
    <definedName name="A" localSheetId="23">#REF!</definedName>
    <definedName name="A" localSheetId="8">#REF!</definedName>
    <definedName name="A" localSheetId="14">#REF!</definedName>
    <definedName name="A">#REF!</definedName>
    <definedName name="achscs">#REF!</definedName>
    <definedName name="ADL.63">[3]Addl.40!$A$38:$I$284</definedName>
    <definedName name="afasfasf">#REF!</definedName>
    <definedName name="ahjsdhjkdh">#REF!</definedName>
    <definedName name="asaaa">#REF!</definedName>
    <definedName name="atyfafa">#REF!</definedName>
    <definedName name="AuBhu0910">[4]Assumption_PwC!$D$7</definedName>
    <definedName name="AuBhu1011">[4]Assumption_PwC!$E$7</definedName>
    <definedName name="AuCha0910">[4]Assumption_PwC!$D$8</definedName>
    <definedName name="AV" localSheetId="20">#REF!</definedName>
    <definedName name="AV" localSheetId="21">#REF!</definedName>
    <definedName name="AV" localSheetId="8">#REF!</definedName>
    <definedName name="AV">#REF!</definedName>
    <definedName name="bgbgb">#REF!,#REF!</definedName>
    <definedName name="C_Data_1" localSheetId="20">'[5]2000-01'!#REF!</definedName>
    <definedName name="C_Data_1" localSheetId="21">'[5]2000-01'!#REF!</definedName>
    <definedName name="C_Data_1" localSheetId="8">'[5]2000-01'!#REF!</definedName>
    <definedName name="C_Data_1">'[5]2000-01'!#REF!</definedName>
    <definedName name="C_Data_2" localSheetId="20">'[5]2000-01'!#REF!</definedName>
    <definedName name="C_Data_2" localSheetId="21">'[5]2000-01'!#REF!</definedName>
    <definedName name="C_Data_2" localSheetId="8">'[5]2000-01'!#REF!</definedName>
    <definedName name="C_Data_2">'[5]2000-01'!#REF!</definedName>
    <definedName name="CM10_C_RIGHT___" localSheetId="20">#REF!</definedName>
    <definedName name="CM10_C_RIGHT___" localSheetId="21">#REF!</definedName>
    <definedName name="CM10_C_RIGHT___" localSheetId="8">#REF!</definedName>
    <definedName name="CM10_C_RIGHT___">#REF!</definedName>
    <definedName name="CV" localSheetId="20">#REF!</definedName>
    <definedName name="CV" localSheetId="21">#REF!</definedName>
    <definedName name="CV" localSheetId="8">#REF!</definedName>
    <definedName name="CV">#REF!</definedName>
    <definedName name="D" localSheetId="23">#REF!</definedName>
    <definedName name="D">#N/A</definedName>
    <definedName name="dadfsdf">#REF!</definedName>
    <definedName name="dafsff">#REF!</definedName>
    <definedName name="dargad">#REF!,#REF!</definedName>
    <definedName name="ddd">'[1]04REL'!#REF!</definedName>
    <definedName name="Debt_Pct">[6]Assumptions!$B$13</definedName>
    <definedName name="dgxgfzdg">#REF!,#REF!</definedName>
    <definedName name="dpc">'[7]dpc cost'!$D$1</definedName>
    <definedName name="dsfdfADF">#REF!</definedName>
    <definedName name="dxzxxx">#REF!,#REF!</definedName>
    <definedName name="E_315MVA_Addl_Page1" localSheetId="20">#REF!</definedName>
    <definedName name="E_315MVA_Addl_Page1" localSheetId="21">#REF!</definedName>
    <definedName name="E_315MVA_Addl_Page1" localSheetId="22">#REF!</definedName>
    <definedName name="E_315MVA_Addl_Page1" localSheetId="23">#REF!</definedName>
    <definedName name="E_315MVA_Addl_Page1" localSheetId="8">#REF!</definedName>
    <definedName name="E_315MVA_Addl_Page1" localSheetId="14">#REF!</definedName>
    <definedName name="E_315MVA_Addl_Page1">#REF!</definedName>
    <definedName name="E_315MVA_Addl_Page2" localSheetId="20">#REF!</definedName>
    <definedName name="E_315MVA_Addl_Page2" localSheetId="21">#REF!</definedName>
    <definedName name="E_315MVA_Addl_Page2" localSheetId="22">#REF!</definedName>
    <definedName name="E_315MVA_Addl_Page2" localSheetId="23">#REF!</definedName>
    <definedName name="E_315MVA_Addl_Page2" localSheetId="8">#REF!</definedName>
    <definedName name="E_315MVA_Addl_Page2" localSheetId="14">#REF!</definedName>
    <definedName name="E_315MVA_Addl_Page2">#REF!</definedName>
    <definedName name="egtdgtgxdg">#REF!</definedName>
    <definedName name="Erai_level">[8]Level_qty!$B$8:$C$528</definedName>
    <definedName name="Esc_AGExp">[9]Assumptions!$B$4</definedName>
    <definedName name="Esc_Coal">[6]Assumptions!$B$6</definedName>
    <definedName name="Esc_DomGas">[6]Assumptions!$B$8</definedName>
    <definedName name="Esc_EmpExp">[6]Assumptions!$B$3</definedName>
    <definedName name="Esc_LNGas">[6]Assumptions!$B$9</definedName>
    <definedName name="Esc_Oil">[6]Assumptions!$B$7</definedName>
    <definedName name="Esc_OtherVarCharge">[6]Assumptions!$B$10</definedName>
    <definedName name="Esc_RMExp">[9]Assumptions!$B$5</definedName>
    <definedName name="EscAGExp" localSheetId="20">#REF!</definedName>
    <definedName name="EscAGExp" localSheetId="21">#REF!</definedName>
    <definedName name="EscAGExp" localSheetId="8">#REF!</definedName>
    <definedName name="EscAGExp">#REF!</definedName>
    <definedName name="EscCoal" localSheetId="20">#REF!</definedName>
    <definedName name="EscCoal" localSheetId="21">#REF!</definedName>
    <definedName name="EscCoal" localSheetId="8">#REF!</definedName>
    <definedName name="EscCoal">#REF!</definedName>
    <definedName name="EscDomGas" localSheetId="20">#REF!</definedName>
    <definedName name="EscDomGas" localSheetId="21">#REF!</definedName>
    <definedName name="EscDomGas" localSheetId="8">#REF!</definedName>
    <definedName name="EscDomGas">#REF!</definedName>
    <definedName name="EscEmpExp" localSheetId="20">#REF!</definedName>
    <definedName name="EscEmpExp" localSheetId="21">#REF!</definedName>
    <definedName name="EscEmpExp" localSheetId="8">#REF!</definedName>
    <definedName name="EscEmpExp">#REF!</definedName>
    <definedName name="EscLNGas" localSheetId="20">#REF!</definedName>
    <definedName name="EscLNGas" localSheetId="21">#REF!</definedName>
    <definedName name="EscLNGas" localSheetId="8">#REF!</definedName>
    <definedName name="EscLNGas">#REF!</definedName>
    <definedName name="EscOil" localSheetId="20">#REF!</definedName>
    <definedName name="EscOil" localSheetId="21">#REF!</definedName>
    <definedName name="EscOil" localSheetId="8">#REF!</definedName>
    <definedName name="EscOil">#REF!</definedName>
    <definedName name="EscOtherIncome" localSheetId="20">#REF!</definedName>
    <definedName name="EscOtherIncome" localSheetId="21">#REF!</definedName>
    <definedName name="EscOtherIncome" localSheetId="8">#REF!</definedName>
    <definedName name="EscOtherIncome">#REF!</definedName>
    <definedName name="EscOtherVarCharge" localSheetId="20">#REF!</definedName>
    <definedName name="EscOtherVarCharge" localSheetId="21">#REF!</definedName>
    <definedName name="EscOtherVarCharge" localSheetId="8">#REF!</definedName>
    <definedName name="EscOtherVarCharge">#REF!</definedName>
    <definedName name="EscRMExp" localSheetId="20">#REF!</definedName>
    <definedName name="EscRMExp" localSheetId="21">#REF!</definedName>
    <definedName name="EscRMExp" localSheetId="8">#REF!</definedName>
    <definedName name="EscRMExp">#REF!</definedName>
    <definedName name="FAX" localSheetId="20">#REF!</definedName>
    <definedName name="FAX" localSheetId="21">#REF!</definedName>
    <definedName name="FAX" localSheetId="8">#REF!</definedName>
    <definedName name="FAX">#REF!</definedName>
    <definedName name="fdxfds">#REF!</definedName>
    <definedName name="fgdgchjgd">#REF!</definedName>
    <definedName name="FinCharge">[6]Assumptions!$B$25</definedName>
    <definedName name="fssdzfzsdffzsdf">#REF!</definedName>
    <definedName name="Fuel_Exp_CY" localSheetId="20">#REF!</definedName>
    <definedName name="Fuel_Exp_CY" localSheetId="21">#REF!</definedName>
    <definedName name="Fuel_Exp_CY" localSheetId="22">#REF!</definedName>
    <definedName name="Fuel_Exp_CY" localSheetId="23">#REF!</definedName>
    <definedName name="Fuel_Exp_CY" localSheetId="8">#REF!</definedName>
    <definedName name="Fuel_Exp_CY" localSheetId="14">#REF!</definedName>
    <definedName name="Fuel_Exp_CY">#REF!</definedName>
    <definedName name="Fuel_Exp_EY" localSheetId="20">#REF!</definedName>
    <definedName name="Fuel_Exp_EY" localSheetId="21">#REF!</definedName>
    <definedName name="Fuel_Exp_EY" localSheetId="22">#REF!</definedName>
    <definedName name="Fuel_Exp_EY" localSheetId="23">#REF!</definedName>
    <definedName name="Fuel_Exp_EY" localSheetId="8">#REF!</definedName>
    <definedName name="Fuel_Exp_EY" localSheetId="14">#REF!</definedName>
    <definedName name="Fuel_Exp_EY">#REF!</definedName>
    <definedName name="Fuel_Exp_PY" localSheetId="20">#REF!</definedName>
    <definedName name="Fuel_Exp_PY" localSheetId="21">#REF!</definedName>
    <definedName name="Fuel_Exp_PY" localSheetId="22">#REF!</definedName>
    <definedName name="Fuel_Exp_PY" localSheetId="23">#REF!</definedName>
    <definedName name="Fuel_Exp_PY" localSheetId="8">#REF!</definedName>
    <definedName name="Fuel_Exp_PY" localSheetId="14">#REF!</definedName>
    <definedName name="Fuel_Exp_PY">#REF!</definedName>
    <definedName name="fy">#REF!</definedName>
    <definedName name="gaga">#REF!</definedName>
    <definedName name="gahZh">#REF!</definedName>
    <definedName name="gajkahuah">#REF!</definedName>
    <definedName name="gasgdskhdu">#REF!,#REF!</definedName>
    <definedName name="gdgfg">#REF!,#REF!</definedName>
    <definedName name="ghhfh">#REF!</definedName>
    <definedName name="GR" localSheetId="20">#REF!</definedName>
    <definedName name="GR" localSheetId="21">#REF!</definedName>
    <definedName name="GR" localSheetId="8">#REF!</definedName>
    <definedName name="GR">#REF!</definedName>
    <definedName name="gshjgshgs">#REF!</definedName>
    <definedName name="gydgdg">#REF!,#REF!</definedName>
    <definedName name="h">'[10]04REL'!#REF!</definedName>
    <definedName name="hahshuis">#REF!</definedName>
    <definedName name="hasnain">#REF!</definedName>
    <definedName name="hdhdjh">#REF!</definedName>
    <definedName name="hgtfhdh">'[1]04REL'!#REF!</definedName>
    <definedName name="hhhuh">#REF!</definedName>
    <definedName name="hHzhzh">#REF!</definedName>
    <definedName name="hshhxuhxu">#REF!</definedName>
    <definedName name="IntRate_11">[6]Assumptions!$B$11</definedName>
    <definedName name="IntRate_12">[6]Assumptions!$B$12</definedName>
    <definedName name="IntRate_WC">[4]Assumptions!$B$16</definedName>
    <definedName name="IntRate_WC10">[6]Assumptions!$B$16</definedName>
    <definedName name="IntRate_WC11">[6]Assumptions!$B$17</definedName>
    <definedName name="IntRate_WC12">[6]Assumptions!$B$18</definedName>
    <definedName name="IntRate12" localSheetId="20">#REF!</definedName>
    <definedName name="IntRate12" localSheetId="21">#REF!</definedName>
    <definedName name="IntRate12" localSheetId="8">#REF!</definedName>
    <definedName name="IntRate12">#REF!</definedName>
    <definedName name="IntRate13" localSheetId="20">#REF!</definedName>
    <definedName name="IntRate13" localSheetId="21">#REF!</definedName>
    <definedName name="IntRate13" localSheetId="8">#REF!</definedName>
    <definedName name="IntRate13">#REF!</definedName>
    <definedName name="IntRateWC11" localSheetId="20">#REF!</definedName>
    <definedName name="IntRateWC11" localSheetId="21">#REF!</definedName>
    <definedName name="IntRateWC11" localSheetId="8">#REF!</definedName>
    <definedName name="IntRateWC11">#REF!</definedName>
    <definedName name="IntRateWC12" localSheetId="20">#REF!</definedName>
    <definedName name="IntRateWC12" localSheetId="21">#REF!</definedName>
    <definedName name="IntRateWC12" localSheetId="8">#REF!</definedName>
    <definedName name="IntRateWC12">#REF!</definedName>
    <definedName name="IntRateWC13" localSheetId="20">#REF!</definedName>
    <definedName name="IntRateWC13" localSheetId="21">#REF!</definedName>
    <definedName name="IntRateWC13" localSheetId="8">#REF!</definedName>
    <definedName name="IntRateWC13">#REF!</definedName>
    <definedName name="Intt_Charge_cY" localSheetId="20">#REF!,#REF!</definedName>
    <definedName name="Intt_Charge_cY" localSheetId="21">#REF!,#REF!</definedName>
    <definedName name="Intt_Charge_cY" localSheetId="22">#REF!,#REF!</definedName>
    <definedName name="Intt_Charge_cY" localSheetId="23">#REF!,#REF!</definedName>
    <definedName name="Intt_Charge_cY" localSheetId="8">#REF!,#REF!</definedName>
    <definedName name="Intt_Charge_cY" localSheetId="14">#REF!,#REF!</definedName>
    <definedName name="Intt_Charge_cY">#REF!,#REF!</definedName>
    <definedName name="Intt_Charge_cy_1" localSheetId="23">'[11]A 3.7'!$H$35,'[11]A 3.7'!$H$44</definedName>
    <definedName name="Intt_Charge_cy_1">'[12]A 3.7'!$H$35,'[12]A 3.7'!$H$44</definedName>
    <definedName name="Intt_Charge_eY" localSheetId="20">#REF!,#REF!</definedName>
    <definedName name="Intt_Charge_eY" localSheetId="21">#REF!,#REF!</definedName>
    <definedName name="Intt_Charge_eY" localSheetId="22">#REF!,#REF!</definedName>
    <definedName name="Intt_Charge_eY" localSheetId="23">#REF!,#REF!</definedName>
    <definedName name="Intt_Charge_eY" localSheetId="8">#REF!,#REF!</definedName>
    <definedName name="Intt_Charge_eY" localSheetId="14">#REF!,#REF!</definedName>
    <definedName name="Intt_Charge_eY">#REF!,#REF!</definedName>
    <definedName name="Intt_Charge_ey_1" localSheetId="23">'[11]A 3.7'!$I$35,'[11]A 3.7'!$I$44</definedName>
    <definedName name="Intt_Charge_ey_1">'[12]A 3.7'!$I$35,'[12]A 3.7'!$I$44</definedName>
    <definedName name="Intt_Charge_PY" localSheetId="20">#REF!,#REF!</definedName>
    <definedName name="Intt_Charge_PY" localSheetId="21">#REF!,#REF!</definedName>
    <definedName name="Intt_Charge_PY" localSheetId="22">#REF!,#REF!</definedName>
    <definedName name="Intt_Charge_PY" localSheetId="23">#REF!,#REF!</definedName>
    <definedName name="Intt_Charge_PY" localSheetId="8">#REF!,#REF!</definedName>
    <definedName name="Intt_Charge_PY" localSheetId="14">#REF!,#REF!</definedName>
    <definedName name="Intt_Charge_PY">#REF!,#REF!</definedName>
    <definedName name="Intt_Charge_py_1" localSheetId="23">'[11]A 3.7'!$G$35,'[11]A 3.7'!$G$44</definedName>
    <definedName name="Intt_Charge_py_1">'[12]A 3.7'!$G$35,'[12]A 3.7'!$G$44</definedName>
    <definedName name="IsCircular" localSheetId="20">#REF!</definedName>
    <definedName name="IsCircular" localSheetId="21">#REF!</definedName>
    <definedName name="IsCircular" localSheetId="8">#REF!</definedName>
    <definedName name="IsCircular">#REF!</definedName>
    <definedName name="jjkjklj">#REF!,#REF!</definedName>
    <definedName name="jjskjsklj">#REF!</definedName>
    <definedName name="jsjssij">#REF!</definedName>
    <definedName name="K2000_">#N/A</definedName>
    <definedName name="kishor">#REF!</definedName>
    <definedName name="kkJJ">#REF!</definedName>
    <definedName name="ksokskosk">#REF!</definedName>
    <definedName name="llJkljl">#REF!</definedName>
    <definedName name="LTR_M_NEW" localSheetId="20">#REF!</definedName>
    <definedName name="LTR_M_NEW" localSheetId="21">#REF!</definedName>
    <definedName name="LTR_M_NEW" localSheetId="8">#REF!</definedName>
    <definedName name="LTR_M_NEW">#REF!</definedName>
    <definedName name="LTR_MOR" localSheetId="20">#REF!</definedName>
    <definedName name="LTR_MOR" localSheetId="21">#REF!</definedName>
    <definedName name="LTR_MOR" localSheetId="8">#REF!</definedName>
    <definedName name="LTR_MOR">#REF!</definedName>
    <definedName name="new" localSheetId="20" hidden="1">[13]CE!#REF!</definedName>
    <definedName name="new" localSheetId="21" hidden="1">[13]CE!#REF!</definedName>
    <definedName name="new" localSheetId="8" hidden="1">[13]CE!#REF!</definedName>
    <definedName name="new" hidden="1">[13]CE!#REF!</definedName>
    <definedName name="nnkklj">#REF!</definedName>
    <definedName name="O" localSheetId="20">#REF!</definedName>
    <definedName name="O" localSheetId="21">#REF!</definedName>
    <definedName name="O" localSheetId="8">#REF!</definedName>
    <definedName name="O">#REF!</definedName>
    <definedName name="Olklkk">#REF!</definedName>
    <definedName name="p" localSheetId="20">#REF!</definedName>
    <definedName name="p" localSheetId="21">#REF!</definedName>
    <definedName name="p" localSheetId="8">#REF!</definedName>
    <definedName name="p">#REF!</definedName>
    <definedName name="PAGE1" localSheetId="20">#REF!</definedName>
    <definedName name="PAGE1" localSheetId="21">#REF!</definedName>
    <definedName name="PAGE1" localSheetId="8">#REF!</definedName>
    <definedName name="PAGE1">#REF!</definedName>
    <definedName name="page10" localSheetId="20">#REF!</definedName>
    <definedName name="page10" localSheetId="21">#REF!</definedName>
    <definedName name="page10" localSheetId="8">#REF!</definedName>
    <definedName name="page10">#REF!</definedName>
    <definedName name="PAGE10_6" localSheetId="20">#REF!</definedName>
    <definedName name="PAGE10_6" localSheetId="21">#REF!</definedName>
    <definedName name="PAGE10_6" localSheetId="8">#REF!</definedName>
    <definedName name="PAGE10_6">#REF!</definedName>
    <definedName name="PAGE11_6" localSheetId="20">#REF!</definedName>
    <definedName name="PAGE11_6" localSheetId="21">#REF!</definedName>
    <definedName name="PAGE11_6" localSheetId="8">#REF!</definedName>
    <definedName name="PAGE11_6">#REF!</definedName>
    <definedName name="PAGE12_6" localSheetId="20">#REF!</definedName>
    <definedName name="PAGE12_6" localSheetId="21">#REF!</definedName>
    <definedName name="PAGE12_6" localSheetId="8">#REF!</definedName>
    <definedName name="PAGE12_6">#REF!</definedName>
    <definedName name="PAGE14" localSheetId="20">#REF!</definedName>
    <definedName name="PAGE14" localSheetId="21">#REF!</definedName>
    <definedName name="PAGE14" localSheetId="8">#REF!</definedName>
    <definedName name="PAGE14">#REF!</definedName>
    <definedName name="PAGE15" localSheetId="20">#REF!</definedName>
    <definedName name="PAGE15" localSheetId="21">#REF!</definedName>
    <definedName name="PAGE15" localSheetId="8">#REF!</definedName>
    <definedName name="PAGE15">#REF!</definedName>
    <definedName name="PAGE16" localSheetId="20">#REF!</definedName>
    <definedName name="PAGE16" localSheetId="21">#REF!</definedName>
    <definedName name="PAGE16" localSheetId="8">#REF!</definedName>
    <definedName name="PAGE16">#REF!</definedName>
    <definedName name="PAGE17" localSheetId="20">#REF!</definedName>
    <definedName name="PAGE17" localSheetId="21">#REF!</definedName>
    <definedName name="PAGE17" localSheetId="8">#REF!</definedName>
    <definedName name="PAGE17">#REF!</definedName>
    <definedName name="PAGE18" localSheetId="20">#REF!</definedName>
    <definedName name="PAGE18" localSheetId="21">#REF!</definedName>
    <definedName name="PAGE18" localSheetId="8">#REF!</definedName>
    <definedName name="PAGE18">#REF!</definedName>
    <definedName name="PAGE19" localSheetId="20">#REF!</definedName>
    <definedName name="PAGE19" localSheetId="21">#REF!</definedName>
    <definedName name="PAGE19" localSheetId="8">#REF!</definedName>
    <definedName name="PAGE19">#REF!</definedName>
    <definedName name="PAGE2" localSheetId="20">#REF!</definedName>
    <definedName name="PAGE2" localSheetId="21">#REF!</definedName>
    <definedName name="PAGE2" localSheetId="8">#REF!</definedName>
    <definedName name="PAGE2">#REF!</definedName>
    <definedName name="PAGE2_6" localSheetId="20">#REF!</definedName>
    <definedName name="PAGE2_6" localSheetId="21">#REF!</definedName>
    <definedName name="PAGE2_6" localSheetId="8">#REF!</definedName>
    <definedName name="PAGE2_6">#REF!</definedName>
    <definedName name="PAGE20" localSheetId="20">#REF!</definedName>
    <definedName name="PAGE20" localSheetId="21">#REF!</definedName>
    <definedName name="PAGE20" localSheetId="8">#REF!</definedName>
    <definedName name="PAGE20">#REF!</definedName>
    <definedName name="PAGE21" localSheetId="20">#REF!</definedName>
    <definedName name="PAGE21" localSheetId="21">#REF!</definedName>
    <definedName name="PAGE21" localSheetId="8">#REF!</definedName>
    <definedName name="PAGE21">#REF!</definedName>
    <definedName name="PAGE210" localSheetId="20">#REF!</definedName>
    <definedName name="PAGE210" localSheetId="21">#REF!</definedName>
    <definedName name="PAGE210" localSheetId="8">#REF!</definedName>
    <definedName name="PAGE210">#REF!</definedName>
    <definedName name="PAGE22" localSheetId="20">#REF!</definedName>
    <definedName name="PAGE22" localSheetId="21">#REF!</definedName>
    <definedName name="PAGE22" localSheetId="8">#REF!</definedName>
    <definedName name="PAGE22">#REF!</definedName>
    <definedName name="PAGE23" localSheetId="20">#REF!</definedName>
    <definedName name="PAGE23" localSheetId="21">#REF!</definedName>
    <definedName name="PAGE23" localSheetId="8">#REF!</definedName>
    <definedName name="PAGE23">#REF!</definedName>
    <definedName name="PAGE24" localSheetId="20">#REF!</definedName>
    <definedName name="PAGE24" localSheetId="21">#REF!</definedName>
    <definedName name="PAGE24" localSheetId="8">#REF!</definedName>
    <definedName name="PAGE24">#REF!</definedName>
    <definedName name="PAGE25" localSheetId="20">#REF!</definedName>
    <definedName name="PAGE25" localSheetId="21">#REF!</definedName>
    <definedName name="PAGE25" localSheetId="8">#REF!</definedName>
    <definedName name="PAGE25">#REF!</definedName>
    <definedName name="PAGE26" localSheetId="20">#REF!</definedName>
    <definedName name="PAGE26" localSheetId="21">#REF!</definedName>
    <definedName name="PAGE26" localSheetId="8">#REF!</definedName>
    <definedName name="PAGE26">#REF!</definedName>
    <definedName name="PAGE27" localSheetId="20">#REF!</definedName>
    <definedName name="PAGE27" localSheetId="21">#REF!</definedName>
    <definedName name="PAGE27" localSheetId="8">#REF!</definedName>
    <definedName name="PAGE27">#REF!</definedName>
    <definedName name="PAGE28" localSheetId="20">#REF!</definedName>
    <definedName name="PAGE28" localSheetId="21">#REF!</definedName>
    <definedName name="PAGE28" localSheetId="8">#REF!</definedName>
    <definedName name="PAGE28">#REF!</definedName>
    <definedName name="PAGE29" localSheetId="20">#REF!</definedName>
    <definedName name="PAGE29" localSheetId="21">#REF!</definedName>
    <definedName name="PAGE29" localSheetId="8">#REF!</definedName>
    <definedName name="PAGE29">#REF!</definedName>
    <definedName name="PAGE3_6" localSheetId="20">#REF!</definedName>
    <definedName name="PAGE3_6" localSheetId="21">#REF!</definedName>
    <definedName name="PAGE3_6" localSheetId="8">#REF!</definedName>
    <definedName name="PAGE3_6">#REF!</definedName>
    <definedName name="page34" localSheetId="20">#REF!</definedName>
    <definedName name="page34" localSheetId="21">#REF!</definedName>
    <definedName name="page34" localSheetId="8">#REF!</definedName>
    <definedName name="page34">#REF!</definedName>
    <definedName name="Page35" localSheetId="20">#REF!</definedName>
    <definedName name="Page35" localSheetId="21">#REF!</definedName>
    <definedName name="Page35" localSheetId="8">#REF!</definedName>
    <definedName name="Page35">#REF!</definedName>
    <definedName name="PAGE4_6" localSheetId="20">#REF!</definedName>
    <definedName name="PAGE4_6" localSheetId="21">#REF!</definedName>
    <definedName name="PAGE4_6" localSheetId="8">#REF!</definedName>
    <definedName name="PAGE4_6">#REF!</definedName>
    <definedName name="PAGE5_6" localSheetId="20">#REF!</definedName>
    <definedName name="PAGE5_6" localSheetId="21">#REF!</definedName>
    <definedName name="PAGE5_6" localSheetId="8">#REF!</definedName>
    <definedName name="PAGE5_6">#REF!</definedName>
    <definedName name="page50" localSheetId="20">#REF!</definedName>
    <definedName name="page50" localSheetId="21">#REF!</definedName>
    <definedName name="page50" localSheetId="8">#REF!</definedName>
    <definedName name="page50">#REF!</definedName>
    <definedName name="page51" localSheetId="20">#REF!</definedName>
    <definedName name="page51" localSheetId="21">#REF!</definedName>
    <definedName name="page51" localSheetId="8">#REF!</definedName>
    <definedName name="page51">#REF!</definedName>
    <definedName name="page52" localSheetId="20">#REF!</definedName>
    <definedName name="page52" localSheetId="21">#REF!</definedName>
    <definedName name="page52" localSheetId="8">#REF!</definedName>
    <definedName name="page52">#REF!</definedName>
    <definedName name="PAGE6" localSheetId="20">#REF!</definedName>
    <definedName name="PAGE6" localSheetId="21">#REF!</definedName>
    <definedName name="PAGE6" localSheetId="8">#REF!</definedName>
    <definedName name="PAGE6">#REF!</definedName>
    <definedName name="PAGE6_6" localSheetId="20">#REF!</definedName>
    <definedName name="PAGE6_6" localSheetId="21">#REF!</definedName>
    <definedName name="PAGE6_6" localSheetId="8">#REF!</definedName>
    <definedName name="PAGE6_6">#REF!</definedName>
    <definedName name="PAGE7" localSheetId="20">#REF!</definedName>
    <definedName name="PAGE7" localSheetId="21">#REF!</definedName>
    <definedName name="PAGE7" localSheetId="8">#REF!</definedName>
    <definedName name="PAGE7">#REF!</definedName>
    <definedName name="PAGE7_6" localSheetId="20">#REF!</definedName>
    <definedName name="PAGE7_6" localSheetId="21">#REF!</definedName>
    <definedName name="PAGE7_6" localSheetId="8">#REF!</definedName>
    <definedName name="PAGE7_6">#REF!</definedName>
    <definedName name="PAGE8" localSheetId="20">#REF!</definedName>
    <definedName name="PAGE8" localSheetId="21">#REF!</definedName>
    <definedName name="PAGE8" localSheetId="8">#REF!</definedName>
    <definedName name="PAGE8">#REF!</definedName>
    <definedName name="PAGE8_6U1A" localSheetId="20">#REF!</definedName>
    <definedName name="PAGE8_6U1A" localSheetId="21">#REF!</definedName>
    <definedName name="PAGE8_6U1A" localSheetId="8">#REF!</definedName>
    <definedName name="PAGE8_6U1A">#REF!</definedName>
    <definedName name="PAGE8_6U1B" localSheetId="20">#REF!</definedName>
    <definedName name="PAGE8_6U1B" localSheetId="21">#REF!</definedName>
    <definedName name="PAGE8_6U1B" localSheetId="8">#REF!</definedName>
    <definedName name="PAGE8_6U1B">#REF!</definedName>
    <definedName name="PAGE8_6U2A" localSheetId="20">#REF!</definedName>
    <definedName name="PAGE8_6U2A" localSheetId="21">#REF!</definedName>
    <definedName name="PAGE8_6U2A" localSheetId="8">#REF!</definedName>
    <definedName name="PAGE8_6U2A">#REF!</definedName>
    <definedName name="PAGE8_6U2B" localSheetId="20">#REF!</definedName>
    <definedName name="PAGE8_6U2B" localSheetId="21">#REF!</definedName>
    <definedName name="PAGE8_6U2B" localSheetId="8">#REF!</definedName>
    <definedName name="PAGE8_6U2B">#REF!</definedName>
    <definedName name="PAGE8_6U3A" localSheetId="20">#REF!</definedName>
    <definedName name="PAGE8_6U3A" localSheetId="21">#REF!</definedName>
    <definedName name="PAGE8_6U3A" localSheetId="8">#REF!</definedName>
    <definedName name="PAGE8_6U3A">#REF!</definedName>
    <definedName name="PAGE8_6U3B" localSheetId="20">#REF!</definedName>
    <definedName name="PAGE8_6U3B" localSheetId="21">#REF!</definedName>
    <definedName name="PAGE8_6U3B" localSheetId="8">#REF!</definedName>
    <definedName name="PAGE8_6U3B">#REF!</definedName>
    <definedName name="PAGE9" localSheetId="20">#REF!</definedName>
    <definedName name="PAGE9" localSheetId="21">#REF!</definedName>
    <definedName name="PAGE9" localSheetId="8">#REF!</definedName>
    <definedName name="PAGE9">#REF!</definedName>
    <definedName name="PAGE9_6" localSheetId="20">#REF!</definedName>
    <definedName name="PAGE9_6" localSheetId="21">#REF!</definedName>
    <definedName name="PAGE9_6" localSheetId="8">#REF!</definedName>
    <definedName name="PAGE9_6">#REF!</definedName>
    <definedName name="Pop_Ratio" localSheetId="20">#REF!</definedName>
    <definedName name="Pop_Ratio" localSheetId="21">#REF!</definedName>
    <definedName name="Pop_Ratio" localSheetId="22">#REF!</definedName>
    <definedName name="Pop_Ratio" localSheetId="23">#REF!</definedName>
    <definedName name="Pop_Ratio" localSheetId="8">#REF!</definedName>
    <definedName name="Pop_Ratio" localSheetId="14">#REF!</definedName>
    <definedName name="Pop_Ratio">#REF!</definedName>
    <definedName name="PRF_1" localSheetId="20">#REF!</definedName>
    <definedName name="PRF_1" localSheetId="21">#REF!</definedName>
    <definedName name="PRF_1" localSheetId="8">#REF!</definedName>
    <definedName name="PRF_1">#REF!</definedName>
    <definedName name="PRF_2_P1" localSheetId="20">#REF!</definedName>
    <definedName name="PRF_2_P1" localSheetId="21">#REF!</definedName>
    <definedName name="PRF_2_P1" localSheetId="8">#REF!</definedName>
    <definedName name="PRF_2_P1">#REF!</definedName>
    <definedName name="PRF_2_P2" localSheetId="20">#REF!</definedName>
    <definedName name="PRF_2_P2" localSheetId="21">#REF!</definedName>
    <definedName name="PRF_2_P2" localSheetId="8">#REF!</definedName>
    <definedName name="PRF_2_P2">#REF!</definedName>
    <definedName name="PRF_3_AN1" localSheetId="20">#REF!</definedName>
    <definedName name="PRF_3_AN1" localSheetId="21">#REF!</definedName>
    <definedName name="PRF_3_AN1" localSheetId="8">#REF!</definedName>
    <definedName name="PRF_3_AN1">#REF!</definedName>
    <definedName name="PRF_3_AN2" localSheetId="20">#REF!</definedName>
    <definedName name="PRF_3_AN2" localSheetId="21">#REF!</definedName>
    <definedName name="PRF_3_AN2" localSheetId="8">#REF!</definedName>
    <definedName name="PRF_3_AN2">#REF!</definedName>
    <definedName name="PRF_3_AN3" localSheetId="20">#REF!</definedName>
    <definedName name="PRF_3_AN3" localSheetId="21">#REF!</definedName>
    <definedName name="PRF_3_AN3" localSheetId="8">#REF!</definedName>
    <definedName name="PRF_3_AN3">#REF!</definedName>
    <definedName name="_xlnm.Print_Area" localSheetId="29">'F 15.7'!$B$2:$L$20</definedName>
    <definedName name="_xlnm.Print_Area" localSheetId="18">'F10'!$A$1:$O$86</definedName>
    <definedName name="_xlnm.Print_Area" localSheetId="20">'F12'!$A$1:$Q$17</definedName>
    <definedName name="_xlnm.Print_Area" localSheetId="22">'F14'!$A$1:$J$33</definedName>
    <definedName name="_xlnm.Print_Area" localSheetId="23">F15.1!$A$1:$F$15</definedName>
    <definedName name="_xlnm.Print_Area" localSheetId="24">F15.2!$B$2:$D$23</definedName>
    <definedName name="_xlnm.Print_Area" localSheetId="25">F15.3!$B$2:$L$37</definedName>
    <definedName name="_xlnm.Print_Area" localSheetId="26">F15.4!$B$2:$N$17</definedName>
    <definedName name="_xlnm.Print_Area" localSheetId="27">F15.5!$B$2:$H$26</definedName>
    <definedName name="_xlnm.Print_Area" localSheetId="28">F15.6!$B$2:$C$39</definedName>
    <definedName name="_xlnm.Print_Area" localSheetId="30">F15.8!$B$2:$F$24</definedName>
    <definedName name="_xlnm.Print_Area" localSheetId="31">F15.9!$A$1:$T$50</definedName>
    <definedName name="_xlnm.Print_Area" localSheetId="2">'F2'!$A$1:$Q$17</definedName>
    <definedName name="_xlnm.Print_Area" localSheetId="3">'F2.1 '!$A$1:$AJ$61</definedName>
    <definedName name="_xlnm.Print_Area" localSheetId="4">F2.2!$A$1:$M$41</definedName>
    <definedName name="_xlnm.Print_Area" localSheetId="5">F2.3!$A$2:$M$73</definedName>
    <definedName name="_xlnm.Print_Area" localSheetId="6">F2.4!$A$1:$M$35</definedName>
    <definedName name="_xlnm.Print_Area" localSheetId="7">F2.5!$A$1:$M$20</definedName>
    <definedName name="_xlnm.Print_Area" localSheetId="8">'F3'!$A$1:$P$20</definedName>
    <definedName name="_xlnm.Print_Area" localSheetId="9">F3.1!$B$1:$O$135</definedName>
    <definedName name="_xlnm.Print_Area" localSheetId="10">F3.2!$A$1:$AI$70</definedName>
    <definedName name="_xlnm.Print_Area" localSheetId="11">F3.3!$A$1:$O$71</definedName>
    <definedName name="_xlnm.Print_Area" localSheetId="12">'F4'!$A$1:$S$96</definedName>
    <definedName name="_xlnm.Print_Area" localSheetId="13">'F5'!$B$1:$P$126</definedName>
    <definedName name="_xlnm.Print_Area" localSheetId="14">'F6'!$B$1:$H$50</definedName>
    <definedName name="_xlnm.Print_Area" localSheetId="15">'F7'!$A$1:$N$24</definedName>
    <definedName name="_xlnm.Print_Area" localSheetId="16">'F8'!$A$1:$Q$25</definedName>
    <definedName name="_xlnm.Print_Area" localSheetId="0">Index!$B$1:$D$42</definedName>
    <definedName name="_xlnm.Print_Area">#REF!</definedName>
    <definedName name="PRINT_AREA_MI" localSheetId="20">#REF!</definedName>
    <definedName name="PRINT_AREA_MI" localSheetId="21">#REF!</definedName>
    <definedName name="PRINT_AREA_MI" localSheetId="8">#REF!</definedName>
    <definedName name="PRINT_AREA_MI">#REF!</definedName>
    <definedName name="_xlnm.Print_Titles" localSheetId="3">'F2.1 '!$3:$10</definedName>
    <definedName name="_xlnm.Print_Titles" localSheetId="5">F2.3!$2:$4</definedName>
    <definedName name="_xlnm.Print_Titles" localSheetId="9">F3.1!$2:$4</definedName>
    <definedName name="_xlnm.Print_Titles" localSheetId="12">'F4'!$4:$6</definedName>
    <definedName name="_xlnm.Print_Titles" localSheetId="13">'F5'!$2:$4</definedName>
    <definedName name="_xlnm.Print_Titles" localSheetId="14">'F6'!$2:$4</definedName>
    <definedName name="q" localSheetId="23">'[14]A 3.7'!$I$35,'[14]A 3.7'!$I$44</definedName>
    <definedName name="q">'[15]A 3.7'!$I$35,'[15]A 3.7'!$I$44</definedName>
    <definedName name="S" localSheetId="20">#REF!</definedName>
    <definedName name="S" localSheetId="21">#REF!</definedName>
    <definedName name="S" localSheetId="8">#REF!</definedName>
    <definedName name="S">#REF!</definedName>
    <definedName name="sahshs">'[1]04REL'!#REF!</definedName>
    <definedName name="sdsfszsfzs">#REF!,#REF!</definedName>
    <definedName name="SECOAL" localSheetId="20">#REF!</definedName>
    <definedName name="SECOAL" localSheetId="21">#REF!</definedName>
    <definedName name="SECOAL" localSheetId="8">#REF!</definedName>
    <definedName name="SECOAL">#REF!</definedName>
    <definedName name="SEOREP" localSheetId="20">#REF!</definedName>
    <definedName name="SEOREP" localSheetId="21">#REF!</definedName>
    <definedName name="SEOREP" localSheetId="8">#REF!</definedName>
    <definedName name="SEOREP">#REF!</definedName>
    <definedName name="SEREPORT" localSheetId="20">#REF!</definedName>
    <definedName name="SEREPORT" localSheetId="21">#REF!</definedName>
    <definedName name="SEREPORT" localSheetId="8">#REF!</definedName>
    <definedName name="SEREPORT">#REF!</definedName>
    <definedName name="shft1">[7]SUMMERY!$P$1</definedName>
    <definedName name="shftI" localSheetId="23">[16]SUMMERY!$P$1</definedName>
    <definedName name="shftI">[17]SUMMERY!$P$1</definedName>
    <definedName name="shshshsh">#REF!,#REF!</definedName>
    <definedName name="t" localSheetId="20">#REF!</definedName>
    <definedName name="t" localSheetId="21">#REF!</definedName>
    <definedName name="t" localSheetId="8">#REF!</definedName>
    <definedName name="t">#REF!</definedName>
    <definedName name="TaxPaid10">[6]Assumptions!$B$22</definedName>
    <definedName name="TaxRate11">[6]Assumptions!$B$20</definedName>
    <definedName name="Taxrate12" localSheetId="20">#REF!</definedName>
    <definedName name="Taxrate12" localSheetId="21">#REF!</definedName>
    <definedName name="Taxrate12" localSheetId="8">#REF!</definedName>
    <definedName name="Taxrate12">#REF!</definedName>
    <definedName name="TotalRoE10">[6]Assumptions!$B$23</definedName>
    <definedName name="tripping" localSheetId="20">#REF!</definedName>
    <definedName name="tripping" localSheetId="21">#REF!</definedName>
    <definedName name="tripping" localSheetId="8">#REF!</definedName>
    <definedName name="tripping">#REF!</definedName>
    <definedName name="uNIT1" localSheetId="20">#REF!</definedName>
    <definedName name="uNIT1" localSheetId="21">#REF!</definedName>
    <definedName name="uNIT1" localSheetId="8">#REF!</definedName>
    <definedName name="uNIT1">#REF!</definedName>
    <definedName name="uNIT2" localSheetId="20">#REF!</definedName>
    <definedName name="uNIT2" localSheetId="21">#REF!</definedName>
    <definedName name="uNIT2" localSheetId="8">#REF!</definedName>
    <definedName name="uNIT2">#REF!</definedName>
    <definedName name="uNIT3" localSheetId="20">#REF!</definedName>
    <definedName name="uNIT3" localSheetId="21">#REF!</definedName>
    <definedName name="uNIT3" localSheetId="8">#REF!</definedName>
    <definedName name="uNIT3">#REF!</definedName>
    <definedName name="W" localSheetId="20">#REF!</definedName>
    <definedName name="W" localSheetId="21">#REF!</definedName>
    <definedName name="W" localSheetId="8">#REF!</definedName>
    <definedName name="W">#REF!</definedName>
    <definedName name="WEEK_1A" localSheetId="20">#REF!</definedName>
    <definedName name="WEEK_1A" localSheetId="21">#REF!</definedName>
    <definedName name="WEEK_1A" localSheetId="8">#REF!</definedName>
    <definedName name="WEEK_1A">#REF!</definedName>
    <definedName name="WEEK_1B" localSheetId="20">#REF!</definedName>
    <definedName name="WEEK_1B" localSheetId="21">#REF!</definedName>
    <definedName name="WEEK_1B" localSheetId="8">#REF!</definedName>
    <definedName name="WEEK_1B">#REF!</definedName>
    <definedName name="WEEK_2A" localSheetId="20">#REF!</definedName>
    <definedName name="WEEK_2A" localSheetId="21">#REF!</definedName>
    <definedName name="WEEK_2A" localSheetId="8">#REF!</definedName>
    <definedName name="WEEK_2A">#REF!</definedName>
    <definedName name="WEEK_2B" localSheetId="20">#REF!</definedName>
    <definedName name="WEEK_2B" localSheetId="21">#REF!</definedName>
    <definedName name="WEEK_2B" localSheetId="8">#REF!</definedName>
    <definedName name="WEEK_2B">#REF!</definedName>
    <definedName name="Working_capital_Rate_of_Interest_for_FY_10_11">[4]Assumption_PwC!$C$116</definedName>
    <definedName name="X1_" localSheetId="20">#REF!</definedName>
    <definedName name="X1_" localSheetId="21">#REF!</definedName>
    <definedName name="X1_" localSheetId="22">#REF!</definedName>
    <definedName name="X1_" localSheetId="23">#REF!</definedName>
    <definedName name="X1_" localSheetId="8">#REF!</definedName>
    <definedName name="X1_" localSheetId="14">#REF!</definedName>
    <definedName name="X1_">#REF!</definedName>
    <definedName name="X11__?___QUIT_" localSheetId="20">#REF!</definedName>
    <definedName name="X11__?___QUIT_" localSheetId="21">#REF!</definedName>
    <definedName name="X11__?___QUIT_" localSheetId="8">#REF!</definedName>
    <definedName name="X11__?___QUIT_">#REF!</definedName>
    <definedName name="xcxcxcc">#REF!</definedName>
    <definedName name="xcxvxv">'[1]04REL'!#REF!</definedName>
    <definedName name="xczczczc">#REF!</definedName>
    <definedName name="xczxzxz">#REF!,#REF!</definedName>
    <definedName name="xfzdsfzsf">#REF!</definedName>
    <definedName name="xxxx" localSheetId="20" hidden="1">[18]CE!#REF!</definedName>
    <definedName name="xxxx" localSheetId="21" hidden="1">[18]CE!#REF!</definedName>
    <definedName name="xxxx" localSheetId="8" hidden="1">[18]CE!#REF!</definedName>
    <definedName name="xxxx" hidden="1">[18]CE!#REF!</definedName>
    <definedName name="xzxzxcxc">#REF!</definedName>
    <definedName name="YEAR" localSheetId="20">#REF!</definedName>
    <definedName name="YEAR" localSheetId="21">#REF!</definedName>
    <definedName name="YEAR" localSheetId="22">#REF!</definedName>
    <definedName name="YEAR" localSheetId="23">#REF!</definedName>
    <definedName name="YEAR" localSheetId="3">#REF!</definedName>
    <definedName name="YEAR" localSheetId="8">#REF!</definedName>
    <definedName name="YEAR" localSheetId="11">#REF!</definedName>
    <definedName name="YEAR" localSheetId="14">#REF!</definedName>
    <definedName name="YEAR">#REF!</definedName>
    <definedName name="Year1" localSheetId="20">#REF!</definedName>
    <definedName name="Year1" localSheetId="21">#REF!</definedName>
    <definedName name="Year1" localSheetId="22">#REF!</definedName>
    <definedName name="YEAR1" localSheetId="23">#REF!</definedName>
    <definedName name="Year1" localSheetId="8">#REF!</definedName>
    <definedName name="Year1" localSheetId="14">#REF!</definedName>
    <definedName name="Year1">#REF!</definedName>
    <definedName name="year2011">#REF!</definedName>
    <definedName name="ygshjshua">#REF!</definedName>
    <definedName name="zbhh">#REF!</definedName>
    <definedName name="zzxxx">#REF!,#REF!</definedName>
  </definedNames>
  <calcPr calcId="144525" iterate="1"/>
</workbook>
</file>

<file path=xl/calcChain.xml><?xml version="1.0" encoding="utf-8"?>
<calcChain xmlns="http://schemas.openxmlformats.org/spreadsheetml/2006/main">
  <c r="T39" i="32" l="1"/>
  <c r="J30" i="23"/>
  <c r="F30" i="23"/>
  <c r="J29" i="23"/>
  <c r="F29" i="23"/>
  <c r="J28" i="23"/>
  <c r="F28" i="23"/>
  <c r="J27" i="23"/>
  <c r="F27" i="23"/>
  <c r="D27" i="23"/>
  <c r="E22" i="23"/>
  <c r="J22" i="23" s="1"/>
  <c r="D22" i="23"/>
  <c r="D21" i="23"/>
  <c r="D19" i="23"/>
  <c r="D14" i="23"/>
  <c r="D13" i="23"/>
  <c r="D12" i="23"/>
  <c r="D18" i="23" s="1"/>
  <c r="D20" i="23" s="1"/>
  <c r="D24" i="23" s="1"/>
  <c r="D31" i="23" s="1"/>
  <c r="J55" i="22"/>
  <c r="H55" i="22"/>
  <c r="I55" i="22"/>
  <c r="J54" i="22"/>
  <c r="H54" i="22"/>
  <c r="I54" i="22"/>
  <c r="J53" i="22"/>
  <c r="H53" i="22"/>
  <c r="I53" i="22"/>
  <c r="J52" i="22"/>
  <c r="H52" i="22"/>
  <c r="I52" i="22"/>
  <c r="J50" i="22"/>
  <c r="H50" i="22"/>
  <c r="I50" i="22"/>
  <c r="J49" i="22"/>
  <c r="H49" i="22"/>
  <c r="I49" i="22"/>
  <c r="J48" i="22"/>
  <c r="I48" i="22"/>
  <c r="H48" i="22"/>
  <c r="J47" i="22"/>
  <c r="I47" i="22"/>
  <c r="H47" i="22"/>
  <c r="J45" i="22"/>
  <c r="I45" i="22"/>
  <c r="H45" i="22"/>
  <c r="J44" i="22"/>
  <c r="I44" i="22"/>
  <c r="H44" i="22"/>
  <c r="J43" i="22"/>
  <c r="I43" i="22"/>
  <c r="H43" i="22"/>
  <c r="J42" i="22"/>
  <c r="G56" i="22"/>
  <c r="I42" i="22"/>
  <c r="H42" i="22"/>
  <c r="H29" i="22"/>
  <c r="J29" i="22"/>
  <c r="E29" i="22"/>
  <c r="I29" i="22" s="1"/>
  <c r="H28" i="22"/>
  <c r="J28" i="22"/>
  <c r="E28" i="22"/>
  <c r="I28" i="22" s="1"/>
  <c r="H27" i="22"/>
  <c r="J27" i="22"/>
  <c r="E27" i="22"/>
  <c r="I27" i="22" s="1"/>
  <c r="H26" i="22"/>
  <c r="J26" i="22"/>
  <c r="E26" i="22"/>
  <c r="I26" i="22" s="1"/>
  <c r="H24" i="22"/>
  <c r="J24" i="22"/>
  <c r="E24" i="22"/>
  <c r="I24" i="22" s="1"/>
  <c r="H23" i="22"/>
  <c r="J23" i="22"/>
  <c r="E23" i="22"/>
  <c r="I23" i="22" s="1"/>
  <c r="H22" i="22"/>
  <c r="J22" i="22"/>
  <c r="E22" i="22"/>
  <c r="I22" i="22" s="1"/>
  <c r="H21" i="22"/>
  <c r="E21" i="22"/>
  <c r="I21" i="22" s="1"/>
  <c r="J21" i="22"/>
  <c r="J19" i="22"/>
  <c r="H19" i="22"/>
  <c r="E19" i="22"/>
  <c r="I19" i="22" s="1"/>
  <c r="J18" i="22"/>
  <c r="H18" i="22"/>
  <c r="E18" i="22"/>
  <c r="I18" i="22" s="1"/>
  <c r="J17" i="22"/>
  <c r="H17" i="22"/>
  <c r="E17" i="22"/>
  <c r="I17" i="22" s="1"/>
  <c r="J16" i="22"/>
  <c r="H16" i="22"/>
  <c r="E16" i="22"/>
  <c r="I16" i="22" s="1"/>
  <c r="O13" i="20"/>
  <c r="N13" i="20"/>
  <c r="M13" i="20"/>
  <c r="L13" i="20"/>
  <c r="K13" i="20"/>
  <c r="J13" i="20"/>
  <c r="E13" i="20"/>
  <c r="F13" i="20" s="1"/>
  <c r="D13" i="20"/>
  <c r="G12" i="20"/>
  <c r="F12" i="20"/>
  <c r="D12" i="20"/>
  <c r="D10" i="20"/>
  <c r="B10" i="20"/>
  <c r="B11" i="20" s="1"/>
  <c r="B12" i="20" s="1"/>
  <c r="B13" i="20" s="1"/>
  <c r="B14" i="20" s="1"/>
  <c r="B15" i="20" s="1"/>
  <c r="E14" i="20"/>
  <c r="D9" i="20"/>
  <c r="D14" i="20" s="1"/>
  <c r="B75" i="19"/>
  <c r="B76" i="19" s="1"/>
  <c r="B77" i="19" s="1"/>
  <c r="B78" i="19" s="1"/>
  <c r="B79" i="19" s="1"/>
  <c r="F72" i="19"/>
  <c r="B68" i="19"/>
  <c r="B69" i="19" s="1"/>
  <c r="B70" i="19" s="1"/>
  <c r="B71" i="19" s="1"/>
  <c r="B72" i="19" s="1"/>
  <c r="B67" i="19"/>
  <c r="F66" i="19"/>
  <c r="F63" i="19"/>
  <c r="B63" i="19"/>
  <c r="B64" i="19" s="1"/>
  <c r="B59" i="19"/>
  <c r="B43" i="19"/>
  <c r="B44" i="19" s="1"/>
  <c r="B45" i="19" s="1"/>
  <c r="B46" i="19" s="1"/>
  <c r="B47" i="19" s="1"/>
  <c r="B48" i="19" s="1"/>
  <c r="I47" i="19"/>
  <c r="F47" i="19"/>
  <c r="F40" i="19"/>
  <c r="B39" i="19"/>
  <c r="B40" i="19" s="1"/>
  <c r="F34" i="19"/>
  <c r="B34" i="19"/>
  <c r="B33" i="19"/>
  <c r="I62" i="19"/>
  <c r="F62" i="19"/>
  <c r="F64" i="19" s="1"/>
  <c r="F81" i="19" s="1"/>
  <c r="F83" i="19" s="1"/>
  <c r="F52" i="19" s="1"/>
  <c r="F54" i="19" s="1"/>
  <c r="F56" i="19" s="1"/>
  <c r="F58" i="19" s="1"/>
  <c r="F59" i="19" s="1"/>
  <c r="E23" i="19"/>
  <c r="F20" i="19" s="1"/>
  <c r="N19" i="19"/>
  <c r="M19" i="19"/>
  <c r="L19" i="19"/>
  <c r="K19" i="19"/>
  <c r="H10" i="19"/>
  <c r="H59" i="19" s="1"/>
  <c r="H83" i="19" s="1"/>
  <c r="G10" i="19"/>
  <c r="F10" i="19"/>
  <c r="E16" i="23" s="1"/>
  <c r="O22" i="17"/>
  <c r="N22" i="17"/>
  <c r="J22" i="17"/>
  <c r="F22" i="17"/>
  <c r="E21" i="23" s="1"/>
  <c r="E22" i="17"/>
  <c r="H20" i="17"/>
  <c r="P22" i="17"/>
  <c r="M22" i="17"/>
  <c r="G12" i="17"/>
  <c r="G22" i="17" s="1"/>
  <c r="H19" i="16"/>
  <c r="H21" i="16" s="1"/>
  <c r="E19" i="16"/>
  <c r="E15" i="16"/>
  <c r="H14" i="16"/>
  <c r="H20" i="16" s="1"/>
  <c r="N13" i="16"/>
  <c r="M13" i="16"/>
  <c r="L13" i="16"/>
  <c r="K13" i="16"/>
  <c r="H13" i="16"/>
  <c r="J13" i="16" s="1"/>
  <c r="G13" i="16"/>
  <c r="F13" i="16"/>
  <c r="E13" i="16"/>
  <c r="F11" i="16"/>
  <c r="G11" i="16" s="1"/>
  <c r="B46" i="15"/>
  <c r="B45" i="15"/>
  <c r="J41" i="15"/>
  <c r="F41" i="15" s="1"/>
  <c r="H41" i="15"/>
  <c r="G41" i="15"/>
  <c r="E41" i="15"/>
  <c r="H39" i="15"/>
  <c r="G39" i="15"/>
  <c r="F39" i="15"/>
  <c r="E39" i="15"/>
  <c r="B37" i="15"/>
  <c r="B38" i="15" s="1"/>
  <c r="B39" i="15" s="1"/>
  <c r="B40" i="15" s="1"/>
  <c r="B41" i="15" s="1"/>
  <c r="B42" i="15" s="1"/>
  <c r="B24" i="15"/>
  <c r="B23" i="15"/>
  <c r="F20" i="15"/>
  <c r="E16" i="15"/>
  <c r="E18" i="15" s="1"/>
  <c r="H15" i="15"/>
  <c r="G15" i="15"/>
  <c r="G16" i="15" s="1"/>
  <c r="G18" i="15" s="1"/>
  <c r="F15" i="15"/>
  <c r="E15" i="15"/>
  <c r="B13" i="15"/>
  <c r="B14" i="15" s="1"/>
  <c r="B15" i="15" s="1"/>
  <c r="B16" i="15" s="1"/>
  <c r="B17" i="15" s="1"/>
  <c r="B18" i="15" s="1"/>
  <c r="B111" i="14"/>
  <c r="B112" i="14" s="1"/>
  <c r="B113" i="14" s="1"/>
  <c r="B114" i="14" s="1"/>
  <c r="B115" i="14" s="1"/>
  <c r="B116" i="14" s="1"/>
  <c r="B110" i="14"/>
  <c r="B96" i="14"/>
  <c r="B97" i="14" s="1"/>
  <c r="B98" i="14" s="1"/>
  <c r="B99" i="14" s="1"/>
  <c r="B100" i="14" s="1"/>
  <c r="B101" i="14" s="1"/>
  <c r="B102" i="14" s="1"/>
  <c r="B87" i="14"/>
  <c r="B88" i="14" s="1"/>
  <c r="B89" i="14" s="1"/>
  <c r="B90" i="14" s="1"/>
  <c r="B91" i="14" s="1"/>
  <c r="B92" i="14" s="1"/>
  <c r="B93" i="14" s="1"/>
  <c r="O64" i="14"/>
  <c r="N64" i="14"/>
  <c r="M64" i="14"/>
  <c r="L64" i="14"/>
  <c r="H64" i="14"/>
  <c r="E64" i="14"/>
  <c r="O63" i="14"/>
  <c r="N63" i="14"/>
  <c r="M63" i="14"/>
  <c r="L63" i="14"/>
  <c r="H63" i="14"/>
  <c r="E63" i="14"/>
  <c r="B62" i="14"/>
  <c r="B63" i="14" s="1"/>
  <c r="B64" i="14" s="1"/>
  <c r="B65" i="14" s="1"/>
  <c r="B66" i="14" s="1"/>
  <c r="B67" i="14" s="1"/>
  <c r="B68" i="14" s="1"/>
  <c r="B69" i="14" s="1"/>
  <c r="E58" i="14"/>
  <c r="L52" i="14"/>
  <c r="E66" i="14"/>
  <c r="M55" i="14"/>
  <c r="N55" i="14" s="1"/>
  <c r="O55" i="14" s="1"/>
  <c r="H55" i="14"/>
  <c r="L55" i="14" s="1"/>
  <c r="E57" i="14"/>
  <c r="B52" i="14"/>
  <c r="B53" i="14" s="1"/>
  <c r="B54" i="14" s="1"/>
  <c r="B55" i="14" s="1"/>
  <c r="B56" i="14" s="1"/>
  <c r="B57" i="14" s="1"/>
  <c r="B58" i="14" s="1"/>
  <c r="B59" i="14" s="1"/>
  <c r="F46" i="14"/>
  <c r="E45" i="14"/>
  <c r="B43" i="14"/>
  <c r="B44" i="14" s="1"/>
  <c r="B45" i="14" s="1"/>
  <c r="B46" i="14" s="1"/>
  <c r="B47" i="14" s="1"/>
  <c r="B48" i="14" s="1"/>
  <c r="B49" i="14" s="1"/>
  <c r="L42" i="14"/>
  <c r="H62" i="14"/>
  <c r="E47" i="14"/>
  <c r="B42" i="14"/>
  <c r="H35" i="14"/>
  <c r="F36" i="14"/>
  <c r="B34" i="14"/>
  <c r="B35" i="14" s="1"/>
  <c r="B36" i="14" s="1"/>
  <c r="B37" i="14" s="1"/>
  <c r="B38" i="14" s="1"/>
  <c r="B39" i="14" s="1"/>
  <c r="B33" i="14"/>
  <c r="H37" i="14"/>
  <c r="XFD24" i="14"/>
  <c r="K22" i="14"/>
  <c r="J22" i="14"/>
  <c r="O22" i="14" s="1"/>
  <c r="I22" i="14"/>
  <c r="F22" i="14"/>
  <c r="E22" i="14"/>
  <c r="G16" i="14"/>
  <c r="D16" i="14"/>
  <c r="U14" i="14"/>
  <c r="R14" i="14"/>
  <c r="T13" i="14"/>
  <c r="T14" i="14" s="1"/>
  <c r="G13" i="14"/>
  <c r="E13" i="14"/>
  <c r="D13" i="14"/>
  <c r="B13" i="14"/>
  <c r="B14" i="14" s="1"/>
  <c r="B15" i="14" s="1"/>
  <c r="B16" i="14" s="1"/>
  <c r="B17" i="14" s="1"/>
  <c r="B18" i="14" s="1"/>
  <c r="W12" i="14"/>
  <c r="D12" i="14" s="1"/>
  <c r="R12" i="14"/>
  <c r="G12" i="14"/>
  <c r="B12" i="14"/>
  <c r="O11" i="14"/>
  <c r="L11" i="14"/>
  <c r="H11" i="14"/>
  <c r="G11" i="14"/>
  <c r="G18" i="14" s="1"/>
  <c r="D11" i="14"/>
  <c r="W10" i="14"/>
  <c r="S10" i="14"/>
  <c r="S14" i="14" s="1"/>
  <c r="R10" i="14"/>
  <c r="J79" i="13"/>
  <c r="I79" i="13"/>
  <c r="F79" i="13"/>
  <c r="E79" i="13"/>
  <c r="N65" i="13"/>
  <c r="J65" i="13"/>
  <c r="F63" i="13"/>
  <c r="F62" i="13"/>
  <c r="F61" i="13"/>
  <c r="F60" i="13"/>
  <c r="F59" i="13"/>
  <c r="F65" i="13" s="1"/>
  <c r="R50" i="13"/>
  <c r="R49" i="13"/>
  <c r="J49" i="13"/>
  <c r="N49" i="13" s="1"/>
  <c r="I49" i="13"/>
  <c r="M49" i="13" s="1"/>
  <c r="G49" i="13"/>
  <c r="H49" i="13" s="1"/>
  <c r="K49" i="13" s="1"/>
  <c r="L49" i="13" s="1"/>
  <c r="R48" i="13"/>
  <c r="J48" i="13"/>
  <c r="N48" i="13" s="1"/>
  <c r="I48" i="13"/>
  <c r="M48" i="13" s="1"/>
  <c r="G48" i="13"/>
  <c r="H48" i="13" s="1"/>
  <c r="K48" i="13" s="1"/>
  <c r="L48" i="13" s="1"/>
  <c r="O48" i="13" s="1"/>
  <c r="P48" i="13" s="1"/>
  <c r="R47" i="13"/>
  <c r="J47" i="13"/>
  <c r="N47" i="13" s="1"/>
  <c r="I47" i="13"/>
  <c r="G47" i="13"/>
  <c r="H47" i="13" s="1"/>
  <c r="K47" i="13" s="1"/>
  <c r="L47" i="13" s="1"/>
  <c r="R46" i="13"/>
  <c r="R52" i="13" s="1"/>
  <c r="J46" i="13"/>
  <c r="N46" i="13" s="1"/>
  <c r="I46" i="13"/>
  <c r="M46" i="13" s="1"/>
  <c r="G46" i="13"/>
  <c r="E52" i="13"/>
  <c r="D52" i="13"/>
  <c r="U43" i="13"/>
  <c r="N33" i="13"/>
  <c r="N92" i="13" s="1"/>
  <c r="M33" i="13"/>
  <c r="J33" i="13"/>
  <c r="J92" i="13" s="1"/>
  <c r="I33" i="13"/>
  <c r="F33" i="13"/>
  <c r="F92" i="13" s="1"/>
  <c r="E33" i="13"/>
  <c r="N32" i="13"/>
  <c r="N91" i="13" s="1"/>
  <c r="M32" i="13"/>
  <c r="J32" i="13"/>
  <c r="J91" i="13" s="1"/>
  <c r="I32" i="13"/>
  <c r="F32" i="13"/>
  <c r="F91" i="13" s="1"/>
  <c r="E32" i="13"/>
  <c r="N31" i="13"/>
  <c r="N90" i="13" s="1"/>
  <c r="M31" i="13"/>
  <c r="J31" i="13"/>
  <c r="J90" i="13" s="1"/>
  <c r="I31" i="13"/>
  <c r="F31" i="13"/>
  <c r="F90" i="13" s="1"/>
  <c r="E31" i="13"/>
  <c r="N30" i="13"/>
  <c r="N89" i="13" s="1"/>
  <c r="M30" i="13"/>
  <c r="J30" i="13"/>
  <c r="J89" i="13" s="1"/>
  <c r="I30" i="13"/>
  <c r="F30" i="13"/>
  <c r="F89" i="13" s="1"/>
  <c r="E30" i="13"/>
  <c r="N29" i="13"/>
  <c r="N88" i="13" s="1"/>
  <c r="N94" i="13" s="1"/>
  <c r="M29" i="13"/>
  <c r="J29" i="13"/>
  <c r="J36" i="13" s="1"/>
  <c r="I29" i="13"/>
  <c r="F29" i="13"/>
  <c r="F88" i="13" s="1"/>
  <c r="F94" i="13" s="1"/>
  <c r="E29" i="13"/>
  <c r="R79" i="13"/>
  <c r="N19" i="13"/>
  <c r="N79" i="13" s="1"/>
  <c r="M19" i="13"/>
  <c r="M79" i="13" s="1"/>
  <c r="K19" i="13"/>
  <c r="L19" i="13" s="1"/>
  <c r="H19" i="13"/>
  <c r="H79" i="13" s="1"/>
  <c r="K79" i="13" s="1"/>
  <c r="D19" i="13"/>
  <c r="D79" i="13" s="1"/>
  <c r="G79" i="13" s="1"/>
  <c r="R78" i="13"/>
  <c r="J78" i="13"/>
  <c r="I78" i="13"/>
  <c r="F78" i="13"/>
  <c r="E78" i="13"/>
  <c r="D78" i="13"/>
  <c r="R77" i="13"/>
  <c r="I77" i="13"/>
  <c r="F77" i="13"/>
  <c r="E77" i="13"/>
  <c r="R76" i="13"/>
  <c r="J76" i="13"/>
  <c r="I76" i="13"/>
  <c r="F76" i="13"/>
  <c r="E76" i="13"/>
  <c r="N15" i="13"/>
  <c r="M15" i="13"/>
  <c r="G16" i="9"/>
  <c r="K15" i="9"/>
  <c r="J15" i="9"/>
  <c r="F15" i="9"/>
  <c r="D14" i="9"/>
  <c r="E12" i="16" s="1"/>
  <c r="E14" i="16" s="1"/>
  <c r="E20" i="16" s="1"/>
  <c r="B14" i="9"/>
  <c r="B15" i="9" s="1"/>
  <c r="B16" i="9" s="1"/>
  <c r="K13" i="9"/>
  <c r="J13" i="9"/>
  <c r="F13" i="9"/>
  <c r="O12" i="9"/>
  <c r="N12" i="9"/>
  <c r="M12" i="9"/>
  <c r="L12" i="9"/>
  <c r="K12" i="9"/>
  <c r="J12" i="9"/>
  <c r="H12" i="9"/>
  <c r="F12" i="9"/>
  <c r="E12" i="9"/>
  <c r="I17" i="8"/>
  <c r="I16" i="8"/>
  <c r="J16" i="8" s="1"/>
  <c r="K16" i="8" s="1"/>
  <c r="L16" i="8" s="1"/>
  <c r="M16" i="8" s="1"/>
  <c r="P15" i="8"/>
  <c r="I15" i="8"/>
  <c r="J15" i="8" s="1"/>
  <c r="K15" i="8" s="1"/>
  <c r="L15" i="8" s="1"/>
  <c r="M15" i="8" s="1"/>
  <c r="I14" i="8"/>
  <c r="J14" i="8" s="1"/>
  <c r="K14" i="8" s="1"/>
  <c r="L14" i="8" s="1"/>
  <c r="M14" i="8" s="1"/>
  <c r="I13" i="8"/>
  <c r="J13" i="8" s="1"/>
  <c r="K13" i="8" s="1"/>
  <c r="L13" i="8" s="1"/>
  <c r="M13" i="8" s="1"/>
  <c r="I12" i="8"/>
  <c r="J12" i="8" s="1"/>
  <c r="K12" i="8" s="1"/>
  <c r="L12" i="8" s="1"/>
  <c r="M12" i="8" s="1"/>
  <c r="F18" i="8"/>
  <c r="F20" i="8" s="1"/>
  <c r="I11" i="8"/>
  <c r="J11" i="8" s="1"/>
  <c r="K11" i="8" s="1"/>
  <c r="L11" i="8" s="1"/>
  <c r="M11" i="8" s="1"/>
  <c r="B11" i="8"/>
  <c r="B12" i="8" s="1"/>
  <c r="B13" i="8" s="1"/>
  <c r="B14" i="8" s="1"/>
  <c r="B15" i="8" s="1"/>
  <c r="B16" i="8" s="1"/>
  <c r="B17" i="8" s="1"/>
  <c r="B18" i="8" s="1"/>
  <c r="B19" i="8" s="1"/>
  <c r="B20" i="8" s="1"/>
  <c r="H18" i="8"/>
  <c r="H20" i="8" s="1"/>
  <c r="G18" i="8"/>
  <c r="G20" i="8" s="1"/>
  <c r="E18" i="8"/>
  <c r="E20" i="8" s="1"/>
  <c r="D18" i="8"/>
  <c r="D20" i="8" s="1"/>
  <c r="J17" i="8"/>
  <c r="K17" i="8" s="1"/>
  <c r="L17" i="8" s="1"/>
  <c r="M17" i="8" s="1"/>
  <c r="K34" i="7"/>
  <c r="L34" i="7" s="1"/>
  <c r="J34" i="7"/>
  <c r="I34" i="7"/>
  <c r="I31" i="7"/>
  <c r="J31" i="7" s="1"/>
  <c r="K31" i="7" s="1"/>
  <c r="L31" i="7" s="1"/>
  <c r="M31" i="7" s="1"/>
  <c r="I30" i="7"/>
  <c r="J30" i="7" s="1"/>
  <c r="K30" i="7" s="1"/>
  <c r="L30" i="7" s="1"/>
  <c r="M30" i="7" s="1"/>
  <c r="I29" i="7"/>
  <c r="J29" i="7" s="1"/>
  <c r="K29" i="7" s="1"/>
  <c r="L29" i="7" s="1"/>
  <c r="M29" i="7" s="1"/>
  <c r="I28" i="7"/>
  <c r="J28" i="7" s="1"/>
  <c r="K28" i="7" s="1"/>
  <c r="L28" i="7" s="1"/>
  <c r="M28" i="7" s="1"/>
  <c r="I27" i="7"/>
  <c r="J27" i="7" s="1"/>
  <c r="K27" i="7" s="1"/>
  <c r="L27" i="7" s="1"/>
  <c r="M27" i="7" s="1"/>
  <c r="I26" i="7"/>
  <c r="J26" i="7" s="1"/>
  <c r="K26" i="7" s="1"/>
  <c r="L26" i="7" s="1"/>
  <c r="M26" i="7" s="1"/>
  <c r="H26" i="7"/>
  <c r="G26" i="7"/>
  <c r="F26" i="7"/>
  <c r="E26" i="7"/>
  <c r="D26" i="7"/>
  <c r="I25" i="7"/>
  <c r="J25" i="7" s="1"/>
  <c r="K25" i="7" s="1"/>
  <c r="L25" i="7" s="1"/>
  <c r="M25" i="7" s="1"/>
  <c r="I24" i="7"/>
  <c r="J24" i="7" s="1"/>
  <c r="K24" i="7" s="1"/>
  <c r="L24" i="7" s="1"/>
  <c r="M24" i="7" s="1"/>
  <c r="I23" i="7"/>
  <c r="J23" i="7" s="1"/>
  <c r="K23" i="7" s="1"/>
  <c r="L23" i="7" s="1"/>
  <c r="M23" i="7" s="1"/>
  <c r="I22" i="7"/>
  <c r="J22" i="7" s="1"/>
  <c r="K22" i="7" s="1"/>
  <c r="L22" i="7" s="1"/>
  <c r="M22" i="7" s="1"/>
  <c r="I21" i="7"/>
  <c r="J21" i="7" s="1"/>
  <c r="K21" i="7" s="1"/>
  <c r="L21" i="7" s="1"/>
  <c r="M21" i="7" s="1"/>
  <c r="I20" i="7"/>
  <c r="J20" i="7" s="1"/>
  <c r="K20" i="7" s="1"/>
  <c r="L20" i="7" s="1"/>
  <c r="M20" i="7" s="1"/>
  <c r="I19" i="7"/>
  <c r="J19" i="7" s="1"/>
  <c r="K19" i="7" s="1"/>
  <c r="L19" i="7" s="1"/>
  <c r="M19" i="7" s="1"/>
  <c r="I18" i="7"/>
  <c r="J18" i="7" s="1"/>
  <c r="K18" i="7" s="1"/>
  <c r="L18" i="7" s="1"/>
  <c r="M18" i="7" s="1"/>
  <c r="I17" i="7"/>
  <c r="I16" i="7"/>
  <c r="J16" i="7" s="1"/>
  <c r="K16" i="7" s="1"/>
  <c r="L16" i="7" s="1"/>
  <c r="M16" i="7" s="1"/>
  <c r="I15" i="7"/>
  <c r="J15" i="7" s="1"/>
  <c r="K15" i="7" s="1"/>
  <c r="L15" i="7" s="1"/>
  <c r="M15" i="7" s="1"/>
  <c r="I14" i="7"/>
  <c r="J14" i="7" s="1"/>
  <c r="K14" i="7" s="1"/>
  <c r="L14" i="7" s="1"/>
  <c r="M14" i="7" s="1"/>
  <c r="I13" i="7"/>
  <c r="J13" i="7" s="1"/>
  <c r="K13" i="7" s="1"/>
  <c r="L13" i="7" s="1"/>
  <c r="M13" i="7" s="1"/>
  <c r="I12" i="7"/>
  <c r="J12" i="7" s="1"/>
  <c r="K12" i="7" s="1"/>
  <c r="L12" i="7" s="1"/>
  <c r="M12" i="7" s="1"/>
  <c r="I11" i="7"/>
  <c r="J11" i="7" s="1"/>
  <c r="K11" i="7" s="1"/>
  <c r="L11" i="7" s="1"/>
  <c r="M11" i="7" s="1"/>
  <c r="E33" i="7"/>
  <c r="E35" i="7" s="1"/>
  <c r="H33" i="7"/>
  <c r="H35" i="7" s="1"/>
  <c r="J11" i="3" s="1"/>
  <c r="K11" i="3" s="1"/>
  <c r="G33" i="7"/>
  <c r="G35" i="7" s="1"/>
  <c r="I11" i="3" s="1"/>
  <c r="F33" i="7"/>
  <c r="F35" i="7" s="1"/>
  <c r="F11" i="3" s="1"/>
  <c r="D33" i="7"/>
  <c r="D35" i="7" s="1"/>
  <c r="J17" i="7"/>
  <c r="K17" i="7" s="1"/>
  <c r="L17" i="7" s="1"/>
  <c r="M17" i="7" s="1"/>
  <c r="I73" i="6"/>
  <c r="H73" i="6"/>
  <c r="G73" i="6"/>
  <c r="F73" i="6"/>
  <c r="B69" i="6"/>
  <c r="B70" i="6" s="1"/>
  <c r="B71" i="6" s="1"/>
  <c r="B72" i="6" s="1"/>
  <c r="B63" i="6"/>
  <c r="B64" i="6" s="1"/>
  <c r="B65" i="6" s="1"/>
  <c r="B66" i="6" s="1"/>
  <c r="B57" i="6"/>
  <c r="B58" i="6" s="1"/>
  <c r="B59" i="6" s="1"/>
  <c r="B60" i="6" s="1"/>
  <c r="B51" i="6"/>
  <c r="B52" i="6" s="1"/>
  <c r="B53" i="6" s="1"/>
  <c r="B54" i="6" s="1"/>
  <c r="I31" i="6"/>
  <c r="J31" i="6" s="1"/>
  <c r="K31" i="6" s="1"/>
  <c r="L31" i="6" s="1"/>
  <c r="M31" i="6" s="1"/>
  <c r="I30" i="6"/>
  <c r="J30" i="6" s="1"/>
  <c r="K30" i="6" s="1"/>
  <c r="L30" i="6" s="1"/>
  <c r="M30" i="6" s="1"/>
  <c r="I29" i="6"/>
  <c r="J29" i="6" s="1"/>
  <c r="K29" i="6" s="1"/>
  <c r="L29" i="6" s="1"/>
  <c r="M29" i="6" s="1"/>
  <c r="I28" i="6"/>
  <c r="J28" i="6" s="1"/>
  <c r="K28" i="6" s="1"/>
  <c r="L28" i="6" s="1"/>
  <c r="M28" i="6" s="1"/>
  <c r="B28" i="6"/>
  <c r="B29" i="6" s="1"/>
  <c r="B30" i="6" s="1"/>
  <c r="B31" i="6" s="1"/>
  <c r="I27" i="6"/>
  <c r="J27" i="6" s="1"/>
  <c r="K27" i="6" s="1"/>
  <c r="L27" i="6" s="1"/>
  <c r="M27" i="6" s="1"/>
  <c r="I26" i="6"/>
  <c r="J26" i="6" s="1"/>
  <c r="K26" i="6" s="1"/>
  <c r="L26" i="6" s="1"/>
  <c r="M26" i="6" s="1"/>
  <c r="I25" i="6"/>
  <c r="J25" i="6" s="1"/>
  <c r="K25" i="6" s="1"/>
  <c r="L25" i="6" s="1"/>
  <c r="M25" i="6" s="1"/>
  <c r="I24" i="6"/>
  <c r="J24" i="6" s="1"/>
  <c r="K24" i="6" s="1"/>
  <c r="L24" i="6" s="1"/>
  <c r="M24" i="6" s="1"/>
  <c r="I23" i="6"/>
  <c r="J23" i="6" s="1"/>
  <c r="K23" i="6" s="1"/>
  <c r="L23" i="6" s="1"/>
  <c r="M23" i="6" s="1"/>
  <c r="I22" i="6"/>
  <c r="J22" i="6" s="1"/>
  <c r="K22" i="6" s="1"/>
  <c r="L22" i="6" s="1"/>
  <c r="M22" i="6" s="1"/>
  <c r="I21" i="6"/>
  <c r="J21" i="6" s="1"/>
  <c r="K21" i="6" s="1"/>
  <c r="L21" i="6" s="1"/>
  <c r="M21" i="6" s="1"/>
  <c r="I20" i="6"/>
  <c r="J20" i="6" s="1"/>
  <c r="K20" i="6" s="1"/>
  <c r="L20" i="6" s="1"/>
  <c r="M20" i="6" s="1"/>
  <c r="I19" i="6"/>
  <c r="J19" i="6" s="1"/>
  <c r="K19" i="6" s="1"/>
  <c r="L19" i="6" s="1"/>
  <c r="M19" i="6" s="1"/>
  <c r="O18" i="6"/>
  <c r="I18" i="6"/>
  <c r="J18" i="6" s="1"/>
  <c r="K18" i="6" s="1"/>
  <c r="L18" i="6" s="1"/>
  <c r="M18" i="6" s="1"/>
  <c r="I17" i="6"/>
  <c r="J17" i="6" s="1"/>
  <c r="K17" i="6" s="1"/>
  <c r="L17" i="6" s="1"/>
  <c r="M17" i="6" s="1"/>
  <c r="I16" i="6"/>
  <c r="J16" i="6" s="1"/>
  <c r="K16" i="6" s="1"/>
  <c r="L16" i="6" s="1"/>
  <c r="M16" i="6" s="1"/>
  <c r="I15" i="6"/>
  <c r="J15" i="6" s="1"/>
  <c r="K15" i="6" s="1"/>
  <c r="L15" i="6" s="1"/>
  <c r="M15" i="6" s="1"/>
  <c r="I14" i="6"/>
  <c r="J14" i="6" s="1"/>
  <c r="K14" i="6" s="1"/>
  <c r="L14" i="6" s="1"/>
  <c r="M14" i="6" s="1"/>
  <c r="I13" i="6"/>
  <c r="J13" i="6" s="1"/>
  <c r="K13" i="6" s="1"/>
  <c r="L13" i="6" s="1"/>
  <c r="M13" i="6" s="1"/>
  <c r="I12" i="6"/>
  <c r="J12" i="6" s="1"/>
  <c r="K12" i="6" s="1"/>
  <c r="L12" i="6" s="1"/>
  <c r="M12" i="6" s="1"/>
  <c r="G33" i="6"/>
  <c r="G35" i="6" s="1"/>
  <c r="H33" i="6"/>
  <c r="H35" i="6" s="1"/>
  <c r="J10" i="3" s="1"/>
  <c r="F33" i="6"/>
  <c r="F35" i="6" s="1"/>
  <c r="F10" i="3" s="1"/>
  <c r="F13" i="3" s="1"/>
  <c r="E33" i="6"/>
  <c r="E35" i="6" s="1"/>
  <c r="D33" i="6"/>
  <c r="D35" i="6" s="1"/>
  <c r="L13" i="5"/>
  <c r="K13" i="5"/>
  <c r="J13" i="5"/>
  <c r="I13" i="5"/>
  <c r="H13" i="5"/>
  <c r="G13" i="5"/>
  <c r="F13" i="5"/>
  <c r="E13" i="5"/>
  <c r="D13" i="5"/>
  <c r="AH40" i="4"/>
  <c r="AI40" i="4" s="1"/>
  <c r="AF52" i="4" s="1"/>
  <c r="AF55" i="4" s="1"/>
  <c r="AE40" i="4"/>
  <c r="AB52" i="4" s="1"/>
  <c r="AB55" i="4" s="1"/>
  <c r="AD40" i="4"/>
  <c r="Z40" i="4"/>
  <c r="AA40" i="4" s="1"/>
  <c r="X52" i="4" s="1"/>
  <c r="X55" i="4" s="1"/>
  <c r="W40" i="4"/>
  <c r="T52" i="4" s="1"/>
  <c r="T55" i="4" s="1"/>
  <c r="V40" i="4"/>
  <c r="R40" i="4"/>
  <c r="S40" i="4" s="1"/>
  <c r="P52" i="4" s="1"/>
  <c r="P55" i="4" s="1"/>
  <c r="O40" i="4"/>
  <c r="L52" i="4" s="1"/>
  <c r="L55" i="4" s="1"/>
  <c r="N40" i="4"/>
  <c r="J40" i="4"/>
  <c r="K40" i="4" s="1"/>
  <c r="H52" i="4" s="1"/>
  <c r="H55" i="4" s="1"/>
  <c r="G40" i="4"/>
  <c r="D52" i="4" s="1"/>
  <c r="D55" i="4" s="1"/>
  <c r="F40" i="4"/>
  <c r="AH17" i="4"/>
  <c r="AI17" i="4" s="1"/>
  <c r="AF31" i="4" s="1"/>
  <c r="AF34" i="4" s="1"/>
  <c r="AF56" i="4" s="1"/>
  <c r="P9" i="3" s="1"/>
  <c r="AE17" i="4"/>
  <c r="AB31" i="4" s="1"/>
  <c r="AB34" i="4" s="1"/>
  <c r="AB56" i="4" s="1"/>
  <c r="AD17" i="4"/>
  <c r="Z17" i="4"/>
  <c r="AA17" i="4" s="1"/>
  <c r="X31" i="4" s="1"/>
  <c r="X34" i="4" s="1"/>
  <c r="X56" i="4" s="1"/>
  <c r="W17" i="4"/>
  <c r="T31" i="4" s="1"/>
  <c r="T34" i="4" s="1"/>
  <c r="T56" i="4" s="1"/>
  <c r="M9" i="3" s="1"/>
  <c r="V17" i="4"/>
  <c r="R17" i="4"/>
  <c r="S17" i="4" s="1"/>
  <c r="P31" i="4" s="1"/>
  <c r="P34" i="4" s="1"/>
  <c r="P56" i="4" s="1"/>
  <c r="O17" i="4"/>
  <c r="L31" i="4" s="1"/>
  <c r="L34" i="4" s="1"/>
  <c r="L56" i="4" s="1"/>
  <c r="H9" i="3" s="1"/>
  <c r="N17" i="4"/>
  <c r="J17" i="4"/>
  <c r="K17" i="4" s="1"/>
  <c r="H31" i="4" s="1"/>
  <c r="H34" i="4" s="1"/>
  <c r="H56" i="4" s="1"/>
  <c r="G17" i="4"/>
  <c r="D31" i="4" s="1"/>
  <c r="D34" i="4" s="1"/>
  <c r="D56" i="4" s="1"/>
  <c r="F17" i="4"/>
  <c r="B11" i="3"/>
  <c r="B12" i="3" s="1"/>
  <c r="B13" i="3" s="1"/>
  <c r="I10" i="3"/>
  <c r="K10" i="3" s="1"/>
  <c r="B10" i="3"/>
  <c r="O9" i="3"/>
  <c r="N9" i="3"/>
  <c r="I9" i="3"/>
  <c r="J13" i="3" s="1"/>
  <c r="F9" i="3"/>
  <c r="E9" i="3"/>
  <c r="K21" i="2"/>
  <c r="L21" i="2" s="1"/>
  <c r="G21" i="2"/>
  <c r="P20" i="2"/>
  <c r="O20" i="2"/>
  <c r="N20" i="2"/>
  <c r="M20" i="2"/>
  <c r="K20" i="2"/>
  <c r="L20" i="2" s="1"/>
  <c r="G20" i="2"/>
  <c r="F20" i="2"/>
  <c r="E20" i="2"/>
  <c r="P19" i="2"/>
  <c r="O19" i="2"/>
  <c r="N19" i="2"/>
  <c r="M19" i="2"/>
  <c r="J19" i="2"/>
  <c r="G19" i="2"/>
  <c r="F19" i="2"/>
  <c r="E19" i="2"/>
  <c r="H17" i="2"/>
  <c r="H15" i="2"/>
  <c r="G15" i="2"/>
  <c r="F15" i="2"/>
  <c r="E15" i="2"/>
  <c r="H14" i="2"/>
  <c r="G14" i="2"/>
  <c r="F14" i="2"/>
  <c r="E14" i="2"/>
  <c r="H13" i="2"/>
  <c r="E13" i="2"/>
  <c r="H11" i="2"/>
  <c r="E11" i="2"/>
  <c r="O10" i="2"/>
  <c r="N10" i="2"/>
  <c r="J10" i="2"/>
  <c r="B10" i="1"/>
  <c r="B11" i="1" s="1"/>
  <c r="B12" i="1" s="1"/>
  <c r="B13" i="1" s="1"/>
  <c r="B14" i="1" s="1"/>
  <c r="B15" i="1" s="1"/>
  <c r="B16" i="1" s="1"/>
  <c r="B17" i="1" s="1"/>
  <c r="B18" i="1" s="1"/>
  <c r="B19" i="1" s="1"/>
  <c r="B20" i="1" s="1"/>
  <c r="B21" i="1" s="1"/>
  <c r="B22" i="1" s="1"/>
  <c r="B23" i="1" s="1"/>
  <c r="B24" i="1" s="1"/>
  <c r="B25" i="1" s="1"/>
  <c r="B26" i="1" s="1"/>
  <c r="B27" i="1" s="1"/>
  <c r="B28" i="1" s="1"/>
  <c r="B29" i="1" s="1"/>
  <c r="B30" i="1" s="1"/>
  <c r="B32" i="1" s="1"/>
  <c r="B33" i="1" s="1"/>
  <c r="B34" i="1" s="1"/>
  <c r="B35" i="1" s="1"/>
  <c r="B36" i="1" s="1"/>
  <c r="B37" i="1" s="1"/>
  <c r="B38" i="1" s="1"/>
  <c r="B39" i="1" s="1"/>
  <c r="B40" i="1" s="1"/>
  <c r="E12" i="23" l="1"/>
  <c r="F10" i="2"/>
  <c r="K9" i="3"/>
  <c r="F36" i="15"/>
  <c r="N13" i="3"/>
  <c r="E36" i="15"/>
  <c r="M13" i="3"/>
  <c r="M10" i="2"/>
  <c r="M75" i="13"/>
  <c r="E13" i="3"/>
  <c r="G13" i="3" s="1"/>
  <c r="E10" i="2"/>
  <c r="H36" i="15"/>
  <c r="P13" i="3"/>
  <c r="P10" i="2"/>
  <c r="G9" i="3"/>
  <c r="G36" i="15"/>
  <c r="O13" i="3"/>
  <c r="H13" i="3"/>
  <c r="H10" i="2"/>
  <c r="N75" i="13"/>
  <c r="I13" i="3"/>
  <c r="I10" i="2"/>
  <c r="K10" i="2" s="1"/>
  <c r="L10" i="2" s="1"/>
  <c r="K12" i="3"/>
  <c r="I10" i="7"/>
  <c r="M34" i="7"/>
  <c r="I10" i="8"/>
  <c r="R75" i="13"/>
  <c r="R81" i="13" s="1"/>
  <c r="R22" i="13"/>
  <c r="G78" i="13"/>
  <c r="I11" i="6"/>
  <c r="J11" i="6" s="1"/>
  <c r="K11" i="6" s="1"/>
  <c r="L11" i="6" s="1"/>
  <c r="M11" i="6" s="1"/>
  <c r="D22" i="13"/>
  <c r="G15" i="13"/>
  <c r="D75" i="13"/>
  <c r="I75" i="13"/>
  <c r="I81" i="13" s="1"/>
  <c r="I22" i="13"/>
  <c r="G16" i="13"/>
  <c r="H16" i="13" s="1"/>
  <c r="D76" i="13"/>
  <c r="G76" i="13" s="1"/>
  <c r="N16" i="13"/>
  <c r="N76" i="13" s="1"/>
  <c r="D77" i="13"/>
  <c r="G77" i="13" s="1"/>
  <c r="G17" i="13"/>
  <c r="H17" i="13" s="1"/>
  <c r="J77" i="13"/>
  <c r="N17" i="13"/>
  <c r="N77" i="13" s="1"/>
  <c r="L79" i="13"/>
  <c r="O79" i="13" s="1"/>
  <c r="O19" i="13"/>
  <c r="P19" i="13" s="1"/>
  <c r="M15" i="16"/>
  <c r="N14" i="14"/>
  <c r="N52" i="13"/>
  <c r="O49" i="13"/>
  <c r="P49" i="13" s="1"/>
  <c r="E75" i="13"/>
  <c r="E81" i="13" s="1"/>
  <c r="E22" i="13"/>
  <c r="J75" i="13"/>
  <c r="J81" i="13" s="1"/>
  <c r="J22" i="13"/>
  <c r="I10" i="6"/>
  <c r="D16" i="9"/>
  <c r="F75" i="13"/>
  <c r="F81" i="13" s="1"/>
  <c r="F22" i="13"/>
  <c r="F15" i="16" s="1"/>
  <c r="G15" i="16" s="1"/>
  <c r="Q22" i="13"/>
  <c r="G52" i="13"/>
  <c r="H46" i="13"/>
  <c r="E36" i="13"/>
  <c r="I36" i="13"/>
  <c r="M36" i="13"/>
  <c r="I52" i="13"/>
  <c r="J88" i="13"/>
  <c r="J94" i="13" s="1"/>
  <c r="G17" i="14"/>
  <c r="G19" i="14"/>
  <c r="G21" i="14" s="1"/>
  <c r="G23" i="14" s="1"/>
  <c r="H12" i="2" s="1"/>
  <c r="M17" i="13"/>
  <c r="M77" i="13" s="1"/>
  <c r="M18" i="13"/>
  <c r="M78" i="13" s="1"/>
  <c r="F36" i="13"/>
  <c r="N36" i="13"/>
  <c r="F52" i="13"/>
  <c r="E16" i="14" s="1"/>
  <c r="F16" i="14" s="1"/>
  <c r="J52" i="13"/>
  <c r="D18" i="14"/>
  <c r="F11" i="14"/>
  <c r="K11" i="14"/>
  <c r="N18" i="13"/>
  <c r="N78" i="13" s="1"/>
  <c r="F13" i="14"/>
  <c r="D17" i="14"/>
  <c r="D19" i="14" s="1"/>
  <c r="D21" i="14" s="1"/>
  <c r="D23" i="14" s="1"/>
  <c r="E12" i="2" s="1"/>
  <c r="G18" i="13"/>
  <c r="H18" i="13" s="1"/>
  <c r="L35" i="14"/>
  <c r="I11" i="14"/>
  <c r="M11" i="14"/>
  <c r="H45" i="14"/>
  <c r="L45" i="14" s="1"/>
  <c r="M45" i="14" s="1"/>
  <c r="N45" i="14" s="1"/>
  <c r="O45" i="14" s="1"/>
  <c r="H47" i="14"/>
  <c r="H48" i="14" s="1"/>
  <c r="L48" i="14" s="1"/>
  <c r="M48" i="14" s="1"/>
  <c r="N48" i="14" s="1"/>
  <c r="O48" i="14" s="1"/>
  <c r="H57" i="14"/>
  <c r="H58" i="14" s="1"/>
  <c r="L58" i="14" s="1"/>
  <c r="E16" i="16"/>
  <c r="N11" i="14"/>
  <c r="L22" i="14"/>
  <c r="E69" i="14"/>
  <c r="E55" i="14"/>
  <c r="L56" i="14"/>
  <c r="M52" i="14" s="1"/>
  <c r="L57" i="14"/>
  <c r="L59" i="14" s="1"/>
  <c r="M22" i="14"/>
  <c r="E62" i="14"/>
  <c r="E12" i="14" s="1"/>
  <c r="E35" i="14"/>
  <c r="E37" i="14"/>
  <c r="H69" i="14"/>
  <c r="H38" i="14"/>
  <c r="L38" i="14" s="1"/>
  <c r="M38" i="14" s="1"/>
  <c r="N38" i="14" s="1"/>
  <c r="O38" i="14" s="1"/>
  <c r="E21" i="16"/>
  <c r="E17" i="2" s="1"/>
  <c r="N22" i="14"/>
  <c r="H67" i="14"/>
  <c r="H66" i="14"/>
  <c r="L32" i="14"/>
  <c r="E48" i="14"/>
  <c r="H16" i="16"/>
  <c r="F19" i="16"/>
  <c r="I22" i="17"/>
  <c r="I19" i="2" s="1"/>
  <c r="K19" i="2" s="1"/>
  <c r="L19" i="2" s="1"/>
  <c r="K12" i="17"/>
  <c r="I14" i="18"/>
  <c r="F48" i="19"/>
  <c r="F14" i="20"/>
  <c r="H9" i="20" s="1"/>
  <c r="J21" i="23"/>
  <c r="F21" i="23"/>
  <c r="J16" i="23"/>
  <c r="F16" i="23"/>
  <c r="H22" i="17"/>
  <c r="H19" i="2" s="1"/>
  <c r="L20" i="17"/>
  <c r="D15" i="20"/>
  <c r="G9" i="20"/>
  <c r="D30" i="22"/>
  <c r="E17" i="23"/>
  <c r="G30" i="22"/>
  <c r="F22" i="23"/>
  <c r="D11" i="20"/>
  <c r="D56" i="22"/>
  <c r="F9" i="20"/>
  <c r="E18" i="14" l="1"/>
  <c r="F18" i="14" s="1"/>
  <c r="H12" i="14"/>
  <c r="F12" i="14"/>
  <c r="J9" i="20"/>
  <c r="L62" i="14"/>
  <c r="L37" i="14"/>
  <c r="L36" i="14"/>
  <c r="E67" i="14"/>
  <c r="E38" i="14"/>
  <c r="D32" i="14" s="1"/>
  <c r="D33" i="14" s="1"/>
  <c r="G14" i="20"/>
  <c r="G15" i="20" s="1"/>
  <c r="G11" i="20"/>
  <c r="L12" i="17"/>
  <c r="L22" i="17" s="1"/>
  <c r="K22" i="17"/>
  <c r="E65" i="14"/>
  <c r="L46" i="14"/>
  <c r="H65" i="14"/>
  <c r="L15" i="16"/>
  <c r="M14" i="14"/>
  <c r="M15" i="14"/>
  <c r="M14" i="9"/>
  <c r="H15" i="14"/>
  <c r="H14" i="9"/>
  <c r="E10" i="20"/>
  <c r="F13" i="15"/>
  <c r="M22" i="13"/>
  <c r="E72" i="14"/>
  <c r="E68" i="14"/>
  <c r="H16" i="14"/>
  <c r="I11" i="2"/>
  <c r="H14" i="14"/>
  <c r="K15" i="16"/>
  <c r="L14" i="14"/>
  <c r="I33" i="7"/>
  <c r="I35" i="7" s="1"/>
  <c r="J10" i="7"/>
  <c r="N22" i="13"/>
  <c r="I14" i="14" s="1"/>
  <c r="E16" i="2"/>
  <c r="E18" i="2" s="1"/>
  <c r="E23" i="2" s="1"/>
  <c r="E10" i="21" s="1"/>
  <c r="G10" i="2"/>
  <c r="L68" i="14"/>
  <c r="L20" i="14" s="1"/>
  <c r="M58" i="14"/>
  <c r="J17" i="23"/>
  <c r="F17" i="23"/>
  <c r="G19" i="16"/>
  <c r="H72" i="14"/>
  <c r="H68" i="14"/>
  <c r="M56" i="14"/>
  <c r="N52" i="14" s="1"/>
  <c r="M57" i="14"/>
  <c r="M59" i="14" s="1"/>
  <c r="J11" i="14"/>
  <c r="E14" i="14"/>
  <c r="F11" i="2"/>
  <c r="O15" i="14"/>
  <c r="O14" i="9"/>
  <c r="L15" i="14"/>
  <c r="L14" i="9"/>
  <c r="D81" i="13"/>
  <c r="G75" i="13"/>
  <c r="G81" i="13" s="1"/>
  <c r="N81" i="13"/>
  <c r="L65" i="14"/>
  <c r="M35" i="14"/>
  <c r="H78" i="13"/>
  <c r="K78" i="13" s="1"/>
  <c r="K18" i="13"/>
  <c r="L18" i="13" s="1"/>
  <c r="N15" i="16"/>
  <c r="O14" i="14"/>
  <c r="N15" i="14"/>
  <c r="N14" i="9"/>
  <c r="H52" i="13"/>
  <c r="K46" i="13"/>
  <c r="I33" i="6"/>
  <c r="I35" i="6" s="1"/>
  <c r="J10" i="6"/>
  <c r="E15" i="14"/>
  <c r="F15" i="14" s="1"/>
  <c r="E14" i="9"/>
  <c r="P79" i="13"/>
  <c r="S19" i="13"/>
  <c r="D33" i="13" s="1"/>
  <c r="Q50" i="13"/>
  <c r="H77" i="13"/>
  <c r="K77" i="13" s="1"/>
  <c r="K17" i="13"/>
  <c r="L17" i="13" s="1"/>
  <c r="K16" i="13"/>
  <c r="L16" i="13" s="1"/>
  <c r="H76" i="13"/>
  <c r="K76" i="13" s="1"/>
  <c r="G22" i="13"/>
  <c r="H15" i="13"/>
  <c r="I18" i="8"/>
  <c r="I20" i="8" s="1"/>
  <c r="J10" i="8"/>
  <c r="H16" i="2"/>
  <c r="H18" i="2" s="1"/>
  <c r="H23" i="2" s="1"/>
  <c r="H10" i="21" s="1"/>
  <c r="H12" i="15"/>
  <c r="K13" i="3"/>
  <c r="L13" i="3" s="1"/>
  <c r="L9" i="3"/>
  <c r="F12" i="23"/>
  <c r="H12" i="23" s="1"/>
  <c r="J18" i="8" l="1"/>
  <c r="J20" i="8" s="1"/>
  <c r="K10" i="8"/>
  <c r="N12" i="16"/>
  <c r="N14" i="16" s="1"/>
  <c r="N20" i="16" s="1"/>
  <c r="O16" i="9"/>
  <c r="O16" i="13"/>
  <c r="P16" i="13" s="1"/>
  <c r="L76" i="13"/>
  <c r="M47" i="13"/>
  <c r="G33" i="13"/>
  <c r="H33" i="13" s="1"/>
  <c r="J33" i="6"/>
  <c r="J35" i="6" s="1"/>
  <c r="M10" i="3" s="1"/>
  <c r="K10" i="6"/>
  <c r="M12" i="16"/>
  <c r="M14" i="16" s="1"/>
  <c r="M20" i="16" s="1"/>
  <c r="N16" i="9"/>
  <c r="L78" i="13"/>
  <c r="O78" i="13" s="1"/>
  <c r="O18" i="13"/>
  <c r="P18" i="13" s="1"/>
  <c r="I15" i="16"/>
  <c r="J15" i="16" s="1"/>
  <c r="I15" i="14"/>
  <c r="J15" i="14" s="1"/>
  <c r="I14" i="9"/>
  <c r="I16" i="9" s="1"/>
  <c r="K15" i="14"/>
  <c r="K9" i="20"/>
  <c r="H22" i="13"/>
  <c r="K15" i="13"/>
  <c r="H75" i="13"/>
  <c r="K12" i="16"/>
  <c r="K14" i="16" s="1"/>
  <c r="K20" i="16" s="1"/>
  <c r="L16" i="9"/>
  <c r="E13" i="23"/>
  <c r="G11" i="2"/>
  <c r="K10" i="7"/>
  <c r="J33" i="7"/>
  <c r="J35" i="7" s="1"/>
  <c r="M11" i="3" s="1"/>
  <c r="H20" i="14"/>
  <c r="E20" i="14"/>
  <c r="F20" i="14" s="1"/>
  <c r="L12" i="16"/>
  <c r="L14" i="16" s="1"/>
  <c r="L20" i="16" s="1"/>
  <c r="M16" i="9"/>
  <c r="L77" i="13"/>
  <c r="O77" i="13" s="1"/>
  <c r="O17" i="13"/>
  <c r="P17" i="13" s="1"/>
  <c r="M68" i="14"/>
  <c r="M20" i="14" s="1"/>
  <c r="N58" i="14"/>
  <c r="F12" i="16"/>
  <c r="F14" i="9"/>
  <c r="E16" i="9"/>
  <c r="F16" i="9" s="1"/>
  <c r="K52" i="13"/>
  <c r="L46" i="13"/>
  <c r="M65" i="14"/>
  <c r="N35" i="14"/>
  <c r="F14" i="14"/>
  <c r="E17" i="14"/>
  <c r="N56" i="14"/>
  <c r="O52" i="14" s="1"/>
  <c r="K16" i="14"/>
  <c r="F10" i="20"/>
  <c r="E15" i="20"/>
  <c r="F15" i="20" s="1"/>
  <c r="E11" i="20"/>
  <c r="F11" i="20" s="1"/>
  <c r="M42" i="14"/>
  <c r="L47" i="14"/>
  <c r="L49" i="14" s="1"/>
  <c r="L66" i="14"/>
  <c r="M32" i="14"/>
  <c r="I12" i="14"/>
  <c r="K12" i="14"/>
  <c r="H18" i="14"/>
  <c r="K18" i="14" s="1"/>
  <c r="S50" i="13"/>
  <c r="D63" i="13" s="1"/>
  <c r="Q79" i="13"/>
  <c r="S79" i="13" s="1"/>
  <c r="J14" i="14"/>
  <c r="K14" i="14"/>
  <c r="H16" i="9"/>
  <c r="J16" i="9" s="1"/>
  <c r="K16" i="9" s="1"/>
  <c r="J14" i="9"/>
  <c r="L67" i="14"/>
  <c r="L39" i="14"/>
  <c r="L69" i="14" s="1"/>
  <c r="L72" i="14" s="1"/>
  <c r="J12" i="14" l="1"/>
  <c r="E19" i="14"/>
  <c r="F17" i="14"/>
  <c r="H13" i="14"/>
  <c r="L52" i="13"/>
  <c r="O46" i="13"/>
  <c r="F14" i="16"/>
  <c r="G12" i="16"/>
  <c r="P78" i="13"/>
  <c r="S18" i="13"/>
  <c r="D32" i="13" s="1"/>
  <c r="Q49" i="13"/>
  <c r="K33" i="6"/>
  <c r="K35" i="6" s="1"/>
  <c r="N10" i="3" s="1"/>
  <c r="L10" i="6"/>
  <c r="E63" i="13"/>
  <c r="E92" i="13" s="1"/>
  <c r="M62" i="14"/>
  <c r="M36" i="14"/>
  <c r="M37" i="14" s="1"/>
  <c r="O58" i="14"/>
  <c r="O68" i="14" s="1"/>
  <c r="O20" i="14" s="1"/>
  <c r="N68" i="14"/>
  <c r="N20" i="14" s="1"/>
  <c r="K20" i="14"/>
  <c r="I20" i="14"/>
  <c r="J20" i="14" s="1"/>
  <c r="F13" i="23"/>
  <c r="J13" i="23"/>
  <c r="H81" i="13"/>
  <c r="K75" i="13"/>
  <c r="K81" i="13" s="1"/>
  <c r="K18" i="8"/>
  <c r="K20" i="8" s="1"/>
  <c r="L10" i="8"/>
  <c r="O56" i="14"/>
  <c r="O57" i="14" s="1"/>
  <c r="O59" i="14" s="1"/>
  <c r="N65" i="14"/>
  <c r="O35" i="14"/>
  <c r="O65" i="14" s="1"/>
  <c r="K22" i="13"/>
  <c r="L15" i="13"/>
  <c r="K33" i="13"/>
  <c r="L33" i="13" s="1"/>
  <c r="P76" i="13"/>
  <c r="S16" i="13"/>
  <c r="D30" i="13" s="1"/>
  <c r="I12" i="16"/>
  <c r="K14" i="9"/>
  <c r="N57" i="14"/>
  <c r="N59" i="14" s="1"/>
  <c r="P77" i="13"/>
  <c r="S17" i="13"/>
  <c r="D31" i="13" s="1"/>
  <c r="L10" i="7"/>
  <c r="K33" i="7"/>
  <c r="K35" i="7" s="1"/>
  <c r="N11" i="3" s="1"/>
  <c r="H10" i="20"/>
  <c r="H13" i="15"/>
  <c r="D92" i="13"/>
  <c r="G92" i="13" s="1"/>
  <c r="M46" i="14"/>
  <c r="N42" i="14" s="1"/>
  <c r="M47" i="14"/>
  <c r="M49" i="14" s="1"/>
  <c r="O47" i="13"/>
  <c r="P47" i="13" s="1"/>
  <c r="M52" i="13"/>
  <c r="M76" i="13"/>
  <c r="M81" i="13" s="1"/>
  <c r="M39" i="14" l="1"/>
  <c r="M69" i="14" s="1"/>
  <c r="M72" i="14" s="1"/>
  <c r="M67" i="14"/>
  <c r="L33" i="7"/>
  <c r="L35" i="7" s="1"/>
  <c r="O11" i="3" s="1"/>
  <c r="M10" i="7"/>
  <c r="M33" i="7" s="1"/>
  <c r="M35" i="7" s="1"/>
  <c r="P11" i="3" s="1"/>
  <c r="S76" i="13"/>
  <c r="Q78" i="13"/>
  <c r="S49" i="13"/>
  <c r="D62" i="13" s="1"/>
  <c r="D91" i="13" s="1"/>
  <c r="F20" i="16"/>
  <c r="G14" i="16"/>
  <c r="F16" i="16"/>
  <c r="S47" i="13"/>
  <c r="D60" i="13" s="1"/>
  <c r="Q47" i="13"/>
  <c r="Q76" i="13" s="1"/>
  <c r="Q48" i="13"/>
  <c r="O33" i="13"/>
  <c r="L18" i="8"/>
  <c r="L20" i="8" s="1"/>
  <c r="M10" i="8"/>
  <c r="M18" i="8" s="1"/>
  <c r="M20" i="8" s="1"/>
  <c r="G63" i="13"/>
  <c r="H63" i="13" s="1"/>
  <c r="G32" i="13"/>
  <c r="H32" i="13" s="1"/>
  <c r="O52" i="13"/>
  <c r="P46" i="13"/>
  <c r="E21" i="14"/>
  <c r="F19" i="14"/>
  <c r="I14" i="16"/>
  <c r="J12" i="16"/>
  <c r="M66" i="14"/>
  <c r="N32" i="14"/>
  <c r="H12" i="20"/>
  <c r="J10" i="20"/>
  <c r="H11" i="20"/>
  <c r="G31" i="13"/>
  <c r="H31" i="13" s="1"/>
  <c r="L33" i="6"/>
  <c r="L35" i="6" s="1"/>
  <c r="O10" i="3" s="1"/>
  <c r="M10" i="6"/>
  <c r="M33" i="6" s="1"/>
  <c r="M35" i="6" s="1"/>
  <c r="P10" i="3" s="1"/>
  <c r="S78" i="13"/>
  <c r="N46" i="14"/>
  <c r="O42" i="14" s="1"/>
  <c r="D89" i="13"/>
  <c r="G30" i="13"/>
  <c r="H30" i="13" s="1"/>
  <c r="L22" i="13"/>
  <c r="I10" i="20" s="1"/>
  <c r="I12" i="20" s="1"/>
  <c r="J15" i="2" s="1"/>
  <c r="O15" i="13"/>
  <c r="L75" i="13"/>
  <c r="O76" i="13"/>
  <c r="J13" i="14"/>
  <c r="H17" i="14"/>
  <c r="I13" i="14" s="1"/>
  <c r="K13" i="14"/>
  <c r="I16" i="14"/>
  <c r="J11" i="2"/>
  <c r="I38" i="19"/>
  <c r="G91" i="13" l="1"/>
  <c r="J16" i="14"/>
  <c r="J18" i="14" s="1"/>
  <c r="I18" i="14"/>
  <c r="L12" i="14"/>
  <c r="J19" i="14"/>
  <c r="J21" i="14" s="1"/>
  <c r="N62" i="14"/>
  <c r="N36" i="14"/>
  <c r="N37" i="14"/>
  <c r="K32" i="13"/>
  <c r="L32" i="13" s="1"/>
  <c r="H19" i="14"/>
  <c r="O22" i="13"/>
  <c r="P15" i="13"/>
  <c r="E14" i="23"/>
  <c r="E23" i="14"/>
  <c r="F21" i="14"/>
  <c r="G20" i="16"/>
  <c r="F21" i="16"/>
  <c r="I40" i="19"/>
  <c r="I33" i="19"/>
  <c r="E62" i="13"/>
  <c r="E91" i="13" s="1"/>
  <c r="G62" i="13"/>
  <c r="H62" i="13" s="1"/>
  <c r="O46" i="14"/>
  <c r="O47" i="14" s="1"/>
  <c r="O49" i="14" s="1"/>
  <c r="K10" i="20"/>
  <c r="J11" i="20"/>
  <c r="K11" i="20" s="1"/>
  <c r="P52" i="13"/>
  <c r="I63" i="13"/>
  <c r="I92" i="13" s="1"/>
  <c r="H92" i="13"/>
  <c r="E60" i="13"/>
  <c r="E89" i="13" s="1"/>
  <c r="G89" i="13" s="1"/>
  <c r="K11" i="2"/>
  <c r="L11" i="2" s="1"/>
  <c r="I19" i="14"/>
  <c r="I21" i="14" s="1"/>
  <c r="I23" i="14" s="1"/>
  <c r="J12" i="2" s="1"/>
  <c r="I17" i="14"/>
  <c r="J17" i="14" s="1"/>
  <c r="K30" i="13"/>
  <c r="L30" i="13" s="1"/>
  <c r="N47" i="14"/>
  <c r="N49" i="14" s="1"/>
  <c r="K31" i="13"/>
  <c r="L31" i="13" s="1"/>
  <c r="I54" i="13"/>
  <c r="J12" i="20"/>
  <c r="I15" i="2"/>
  <c r="K15" i="2" s="1"/>
  <c r="L15" i="2" s="1"/>
  <c r="H14" i="20"/>
  <c r="J14" i="16"/>
  <c r="J20" i="16" s="1"/>
  <c r="I20" i="16"/>
  <c r="Q77" i="13"/>
  <c r="S77" i="13" s="1"/>
  <c r="S48" i="13"/>
  <c r="D61" i="13" s="1"/>
  <c r="G16" i="16"/>
  <c r="I11" i="16"/>
  <c r="L81" i="13"/>
  <c r="O75" i="13"/>
  <c r="O81" i="13" s="1"/>
  <c r="G61" i="13" l="1"/>
  <c r="H61" i="13" s="1"/>
  <c r="E61" i="13"/>
  <c r="E90" i="13" s="1"/>
  <c r="D90" i="13"/>
  <c r="G90" i="13" s="1"/>
  <c r="M54" i="13"/>
  <c r="O31" i="13"/>
  <c r="I63" i="19"/>
  <c r="I64" i="19" s="1"/>
  <c r="I81" i="19" s="1"/>
  <c r="I83" i="19" s="1"/>
  <c r="I34" i="19"/>
  <c r="I48" i="19" s="1"/>
  <c r="N67" i="14"/>
  <c r="N39" i="14"/>
  <c r="N69" i="14" s="1"/>
  <c r="N72" i="14" s="1"/>
  <c r="J23" i="14"/>
  <c r="K23" i="14" s="1"/>
  <c r="K21" i="14"/>
  <c r="K17" i="14"/>
  <c r="L13" i="14"/>
  <c r="G60" i="13"/>
  <c r="H60" i="13" s="1"/>
  <c r="K63" i="13"/>
  <c r="L63" i="13" s="1"/>
  <c r="F23" i="14"/>
  <c r="F12" i="2"/>
  <c r="H21" i="14"/>
  <c r="H23" i="14" s="1"/>
  <c r="I12" i="2" s="1"/>
  <c r="K19" i="14"/>
  <c r="N66" i="14"/>
  <c r="O32" i="14"/>
  <c r="I19" i="16"/>
  <c r="I21" i="16" s="1"/>
  <c r="J11" i="16"/>
  <c r="J19" i="16" s="1"/>
  <c r="I16" i="16"/>
  <c r="K12" i="20"/>
  <c r="J14" i="20"/>
  <c r="K62" i="13"/>
  <c r="L62" i="13" s="1"/>
  <c r="I62" i="13"/>
  <c r="I91" i="13" s="1"/>
  <c r="G21" i="16"/>
  <c r="E19" i="23"/>
  <c r="F17" i="2"/>
  <c r="G17" i="2" s="1"/>
  <c r="F14" i="23"/>
  <c r="J14" i="23"/>
  <c r="L91" i="13"/>
  <c r="O32" i="13"/>
  <c r="O30" i="13"/>
  <c r="K92" i="13"/>
  <c r="P22" i="13"/>
  <c r="S15" i="13"/>
  <c r="P75" i="13"/>
  <c r="H91" i="13"/>
  <c r="K91" i="13" s="1"/>
  <c r="H15" i="20"/>
  <c r="I9" i="20"/>
  <c r="P81" i="13" l="1"/>
  <c r="L10" i="20"/>
  <c r="L12" i="20" s="1"/>
  <c r="M15" i="2" s="1"/>
  <c r="E37" i="15"/>
  <c r="J21" i="16"/>
  <c r="J17" i="2"/>
  <c r="K17" i="2" s="1"/>
  <c r="L17" i="2" s="1"/>
  <c r="I17" i="2"/>
  <c r="H54" i="13"/>
  <c r="I61" i="13"/>
  <c r="I90" i="13" s="1"/>
  <c r="H90" i="13"/>
  <c r="M63" i="13"/>
  <c r="M92" i="13" s="1"/>
  <c r="L92" i="13"/>
  <c r="O92" i="13" s="1"/>
  <c r="K60" i="13"/>
  <c r="L60" i="13" s="1"/>
  <c r="I60" i="13"/>
  <c r="I89" i="13" s="1"/>
  <c r="H89" i="13"/>
  <c r="K89" i="13" s="1"/>
  <c r="M62" i="13"/>
  <c r="M91" i="13" s="1"/>
  <c r="O91" i="13" s="1"/>
  <c r="J16" i="16"/>
  <c r="K11" i="16"/>
  <c r="I52" i="19"/>
  <c r="J83" i="19"/>
  <c r="I14" i="20"/>
  <c r="I15" i="20" s="1"/>
  <c r="I11" i="20"/>
  <c r="D29" i="13"/>
  <c r="S22" i="13"/>
  <c r="Q46" i="13"/>
  <c r="J19" i="23"/>
  <c r="F19" i="23"/>
  <c r="K12" i="2"/>
  <c r="L12" i="2" s="1"/>
  <c r="O62" i="14"/>
  <c r="O36" i="14"/>
  <c r="O66" i="14" s="1"/>
  <c r="G12" i="2"/>
  <c r="J15" i="20"/>
  <c r="K15" i="20" s="1"/>
  <c r="K14" i="20"/>
  <c r="L9" i="20"/>
  <c r="F21" i="19" l="1"/>
  <c r="F23" i="19" s="1"/>
  <c r="I54" i="19"/>
  <c r="I56" i="19" s="1"/>
  <c r="I58" i="19" s="1"/>
  <c r="I59" i="19" s="1"/>
  <c r="O60" i="13"/>
  <c r="M60" i="13"/>
  <c r="M89" i="13" s="1"/>
  <c r="L89" i="13"/>
  <c r="O89" i="13" s="1"/>
  <c r="L14" i="20"/>
  <c r="L11" i="20"/>
  <c r="O37" i="14"/>
  <c r="O62" i="13"/>
  <c r="K90" i="13"/>
  <c r="Q52" i="13"/>
  <c r="Q75" i="13"/>
  <c r="S46" i="13"/>
  <c r="K16" i="16"/>
  <c r="L11" i="16" s="1"/>
  <c r="K19" i="16"/>
  <c r="K21" i="16" s="1"/>
  <c r="O63" i="13"/>
  <c r="K61" i="13"/>
  <c r="L61" i="13" s="1"/>
  <c r="D36" i="13"/>
  <c r="G29" i="13"/>
  <c r="M10" i="20" l="1"/>
  <c r="M12" i="20" s="1"/>
  <c r="N15" i="2" s="1"/>
  <c r="F37" i="15"/>
  <c r="K18" i="19"/>
  <c r="K20" i="19" s="1"/>
  <c r="K21" i="19" s="1"/>
  <c r="M17" i="2"/>
  <c r="L16" i="14"/>
  <c r="M11" i="2"/>
  <c r="O67" i="14"/>
  <c r="O39" i="14"/>
  <c r="O69" i="14" s="1"/>
  <c r="O72" i="14" s="1"/>
  <c r="H29" i="13"/>
  <c r="G36" i="13"/>
  <c r="L19" i="16"/>
  <c r="L21" i="16" s="1"/>
  <c r="L16" i="16"/>
  <c r="M11" i="16" s="1"/>
  <c r="M61" i="13"/>
  <c r="M90" i="13" s="1"/>
  <c r="L54" i="13"/>
  <c r="O61" i="13"/>
  <c r="L90" i="13"/>
  <c r="D59" i="13"/>
  <c r="S52" i="13"/>
  <c r="L15" i="20"/>
  <c r="M9" i="20"/>
  <c r="I10" i="19"/>
  <c r="J59" i="19"/>
  <c r="Q81" i="13"/>
  <c r="S75" i="13"/>
  <c r="S81" i="13" s="1"/>
  <c r="J10" i="19" l="1"/>
  <c r="I14" i="2"/>
  <c r="K14" i="2" s="1"/>
  <c r="L14" i="2" s="1"/>
  <c r="H36" i="13"/>
  <c r="K29" i="13"/>
  <c r="M12" i="14"/>
  <c r="L18" i="14"/>
  <c r="L17" i="14"/>
  <c r="M14" i="20"/>
  <c r="M11" i="20"/>
  <c r="O90" i="13"/>
  <c r="M19" i="16"/>
  <c r="M21" i="16" s="1"/>
  <c r="M16" i="16"/>
  <c r="N11" i="16" s="1"/>
  <c r="L18" i="19"/>
  <c r="L20" i="19" s="1"/>
  <c r="L21" i="19" s="1"/>
  <c r="N17" i="2"/>
  <c r="K59" i="19"/>
  <c r="K83" i="19" s="1"/>
  <c r="K10" i="19"/>
  <c r="M14" i="2" s="1"/>
  <c r="D65" i="13"/>
  <c r="E59" i="13"/>
  <c r="G59" i="13" s="1"/>
  <c r="D88" i="13"/>
  <c r="H59" i="13" l="1"/>
  <c r="G65" i="13"/>
  <c r="D94" i="13"/>
  <c r="N16" i="16"/>
  <c r="N19" i="16"/>
  <c r="N21" i="16" s="1"/>
  <c r="N9" i="20"/>
  <c r="M15" i="20"/>
  <c r="L29" i="13"/>
  <c r="K36" i="13"/>
  <c r="O17" i="2"/>
  <c r="M13" i="14"/>
  <c r="L19" i="14"/>
  <c r="L21" i="14" s="1"/>
  <c r="L23" i="14" s="1"/>
  <c r="M12" i="2" s="1"/>
  <c r="N10" i="20"/>
  <c r="N12" i="20" s="1"/>
  <c r="O15" i="2" s="1"/>
  <c r="G37" i="15"/>
  <c r="E65" i="13"/>
  <c r="E88" i="13"/>
  <c r="E94" i="13" s="1"/>
  <c r="L59" i="19"/>
  <c r="L83" i="19" s="1"/>
  <c r="L10" i="19"/>
  <c r="N14" i="2" s="1"/>
  <c r="M18" i="19" l="1"/>
  <c r="M20" i="19" s="1"/>
  <c r="M21" i="19" s="1"/>
  <c r="M16" i="14"/>
  <c r="N11" i="2"/>
  <c r="M17" i="14"/>
  <c r="N13" i="14" s="1"/>
  <c r="L36" i="13"/>
  <c r="O29" i="13"/>
  <c r="O36" i="13" s="1"/>
  <c r="H65" i="13"/>
  <c r="I59" i="13"/>
  <c r="H88" i="13"/>
  <c r="G88" i="13"/>
  <c r="G94" i="13" s="1"/>
  <c r="N14" i="20"/>
  <c r="N11" i="20"/>
  <c r="P17" i="2"/>
  <c r="M10" i="19" l="1"/>
  <c r="O14" i="2" s="1"/>
  <c r="M59" i="19"/>
  <c r="M83" i="19" s="1"/>
  <c r="H94" i="13"/>
  <c r="M19" i="14"/>
  <c r="M21" i="14" s="1"/>
  <c r="M23" i="14" s="1"/>
  <c r="N12" i="2" s="1"/>
  <c r="N15" i="20"/>
  <c r="O9" i="20"/>
  <c r="I65" i="13"/>
  <c r="I88" i="13"/>
  <c r="I94" i="13" s="1"/>
  <c r="O10" i="20"/>
  <c r="O12" i="20" s="1"/>
  <c r="H37" i="15"/>
  <c r="K59" i="13"/>
  <c r="M18" i="14"/>
  <c r="N12" i="14"/>
  <c r="L59" i="13" l="1"/>
  <c r="K65" i="13"/>
  <c r="O14" i="20"/>
  <c r="O15" i="20" s="1"/>
  <c r="O11" i="20"/>
  <c r="P15" i="2"/>
  <c r="N18" i="19"/>
  <c r="N20" i="19" s="1"/>
  <c r="N21" i="19" s="1"/>
  <c r="N16" i="14"/>
  <c r="N17" i="14" s="1"/>
  <c r="O11" i="2"/>
  <c r="K88" i="13"/>
  <c r="K94" i="13" s="1"/>
  <c r="N18" i="14" l="1"/>
  <c r="O12" i="14"/>
  <c r="O13" i="14"/>
  <c r="N19" i="14"/>
  <c r="N21" i="14" s="1"/>
  <c r="N23" i="14" s="1"/>
  <c r="O12" i="2" s="1"/>
  <c r="N10" i="19"/>
  <c r="P14" i="2" s="1"/>
  <c r="N59" i="19"/>
  <c r="N83" i="19" s="1"/>
  <c r="M59" i="13"/>
  <c r="L65" i="13"/>
  <c r="O59" i="13"/>
  <c r="O65" i="13" s="1"/>
  <c r="L88" i="13"/>
  <c r="M65" i="13" l="1"/>
  <c r="M88" i="13"/>
  <c r="M94" i="13" s="1"/>
  <c r="L94" i="13"/>
  <c r="O88" i="13"/>
  <c r="O94" i="13" s="1"/>
  <c r="O16" i="14" l="1"/>
  <c r="P11" i="2"/>
  <c r="O17" i="14" l="1"/>
  <c r="O19" i="14" s="1"/>
  <c r="O21" i="14" s="1"/>
  <c r="O23" i="14" s="1"/>
  <c r="P12" i="2" s="1"/>
  <c r="O18" i="14"/>
  <c r="G22" i="2" l="1"/>
  <c r="J18" i="23"/>
  <c r="J20" i="23" s="1"/>
  <c r="J24" i="23" s="1"/>
  <c r="J31" i="23" s="1"/>
  <c r="F23" i="23"/>
  <c r="J23" i="23"/>
  <c r="F16" i="15"/>
  <c r="F18" i="15" s="1"/>
  <c r="H16" i="15"/>
  <c r="H18" i="15" s="1"/>
  <c r="I13" i="2" l="1"/>
  <c r="I16" i="2" s="1"/>
  <c r="I18" i="2" s="1"/>
  <c r="I23" i="2" s="1"/>
  <c r="I10" i="21" s="1"/>
  <c r="J13" i="2"/>
  <c r="F13" i="2"/>
  <c r="E15" i="23"/>
  <c r="E18" i="23" l="1"/>
  <c r="F15" i="23"/>
  <c r="H15" i="23" s="1"/>
  <c r="F16" i="2"/>
  <c r="G13" i="2"/>
  <c r="K13" i="2"/>
  <c r="L13" i="2" s="1"/>
  <c r="J16" i="2"/>
  <c r="F18" i="23" l="1"/>
  <c r="E20" i="23"/>
  <c r="G16" i="2"/>
  <c r="F18" i="2"/>
  <c r="K16" i="2"/>
  <c r="L16" i="2" s="1"/>
  <c r="J18" i="2"/>
  <c r="G18" i="2" l="1"/>
  <c r="F23" i="2"/>
  <c r="J23" i="2"/>
  <c r="J10" i="21" s="1"/>
  <c r="K10" i="21" s="1"/>
  <c r="L10" i="21" s="1"/>
  <c r="K18" i="2"/>
  <c r="F20" i="23"/>
  <c r="E24" i="23"/>
  <c r="K23" i="2" l="1"/>
  <c r="L23" i="2" s="1"/>
  <c r="L18" i="2"/>
  <c r="F24" i="23"/>
  <c r="E31" i="23"/>
  <c r="G23" i="2"/>
  <c r="F10" i="21"/>
  <c r="G10" i="21" s="1"/>
  <c r="M13" i="2"/>
  <c r="N13" i="2"/>
  <c r="O13" i="2"/>
  <c r="P13" i="2"/>
  <c r="M16" i="2"/>
  <c r="N16" i="2"/>
  <c r="O16" i="2"/>
  <c r="P16" i="2"/>
  <c r="M18" i="2"/>
  <c r="N18" i="2"/>
  <c r="O18" i="2"/>
  <c r="P18" i="2"/>
  <c r="M23" i="2"/>
  <c r="N23" i="2"/>
  <c r="O23" i="2"/>
  <c r="P23" i="2"/>
  <c r="M10" i="21"/>
  <c r="N10" i="21"/>
  <c r="O10" i="21"/>
  <c r="P10" i="21"/>
  <c r="E38" i="15"/>
  <c r="F38" i="15"/>
  <c r="G38" i="15"/>
  <c r="H38" i="15"/>
  <c r="E40" i="15"/>
  <c r="F40" i="15"/>
  <c r="G40" i="15"/>
  <c r="H40" i="15"/>
  <c r="E42" i="15"/>
  <c r="F42" i="15"/>
  <c r="G42" i="15"/>
  <c r="H42" i="15"/>
</calcChain>
</file>

<file path=xl/comments1.xml><?xml version="1.0" encoding="utf-8"?>
<comments xmlns="http://schemas.openxmlformats.org/spreadsheetml/2006/main">
  <authors>
    <author>shashankb</author>
  </authors>
  <commentList>
    <comment ref="I46" authorId="0">
      <text>
        <r>
          <rPr>
            <b/>
            <sz val="9"/>
            <color indexed="81"/>
            <rFont val="Tahoma"/>
            <family val="2"/>
          </rPr>
          <t>shashankb:</t>
        </r>
        <r>
          <rPr>
            <sz val="9"/>
            <color indexed="81"/>
            <rFont val="Tahoma"/>
            <family val="2"/>
          </rPr>
          <t xml:space="preserve">
from H1 accounts furnished by client</t>
        </r>
      </text>
    </comment>
  </commentList>
</comments>
</file>

<file path=xl/comments2.xml><?xml version="1.0" encoding="utf-8"?>
<comments xmlns="http://schemas.openxmlformats.org/spreadsheetml/2006/main">
  <authors>
    <author>shashankb</author>
  </authors>
  <commentList>
    <comment ref="E13" authorId="0">
      <text>
        <r>
          <rPr>
            <b/>
            <sz val="9"/>
            <color indexed="81"/>
            <rFont val="Tahoma"/>
            <family val="2"/>
          </rPr>
          <t>shashankb:</t>
        </r>
        <r>
          <rPr>
            <sz val="9"/>
            <color indexed="81"/>
            <rFont val="Tahoma"/>
            <family val="2"/>
          </rPr>
          <t xml:space="preserve">
equal to closing balance of normative loan for FY 2013-14 approved</t>
        </r>
      </text>
    </comment>
    <comment ref="C14" authorId="0">
      <text>
        <r>
          <rPr>
            <b/>
            <sz val="9"/>
            <color indexed="81"/>
            <rFont val="Tahoma"/>
            <family val="2"/>
          </rPr>
          <t>shashankb:</t>
        </r>
        <r>
          <rPr>
            <sz val="9"/>
            <color indexed="81"/>
            <rFont val="Tahoma"/>
            <family val="2"/>
          </rPr>
          <t xml:space="preserve">
for Replaement of asset the loan component is considered as 75% of the value , inline with the Clients data and same methodolgy approved by MERC in earlier order</t>
        </r>
      </text>
    </comment>
    <comment ref="H39" authorId="0">
      <text>
        <r>
          <rPr>
            <b/>
            <sz val="9"/>
            <color indexed="81"/>
            <rFont val="Tahoma"/>
            <family val="2"/>
          </rPr>
          <t>shashankb:</t>
        </r>
        <r>
          <rPr>
            <sz val="9"/>
            <color indexed="81"/>
            <rFont val="Tahoma"/>
            <family val="2"/>
          </rPr>
          <t xml:space="preserve">
As per info received from client for actual Interest on Loan</t>
        </r>
      </text>
    </comment>
  </commentList>
</comments>
</file>

<file path=xl/comments3.xml><?xml version="1.0" encoding="utf-8"?>
<comments xmlns="http://schemas.openxmlformats.org/spreadsheetml/2006/main">
  <authors>
    <author>shashankb</author>
  </authors>
  <commentList>
    <comment ref="F11" authorId="0">
      <text>
        <r>
          <rPr>
            <b/>
            <sz val="9"/>
            <color indexed="81"/>
            <rFont val="Tahoma"/>
            <family val="2"/>
          </rPr>
          <t>shashankb:</t>
        </r>
        <r>
          <rPr>
            <sz val="9"/>
            <color indexed="81"/>
            <rFont val="Tahoma"/>
            <family val="2"/>
          </rPr>
          <t xml:space="preserve">
closing equity of FY 2013-14 approved</t>
        </r>
      </text>
    </comment>
    <comment ref="C15" authorId="0">
      <text>
        <r>
          <rPr>
            <b/>
            <sz val="9"/>
            <color indexed="81"/>
            <rFont val="Tahoma"/>
            <family val="2"/>
          </rPr>
          <t>shashankb:</t>
        </r>
        <r>
          <rPr>
            <sz val="9"/>
            <color indexed="81"/>
            <rFont val="Tahoma"/>
            <family val="2"/>
          </rPr>
          <t xml:space="preserve">
reduction of asset is considered at 25% reduction in equity in line with clients data</t>
        </r>
      </text>
    </comment>
  </commentList>
</comments>
</file>

<file path=xl/comments4.xml><?xml version="1.0" encoding="utf-8"?>
<comments xmlns="http://schemas.openxmlformats.org/spreadsheetml/2006/main">
  <authors>
    <author>shashankb</author>
  </authors>
  <commentList>
    <comment ref="D9" authorId="0">
      <text>
        <r>
          <rPr>
            <b/>
            <sz val="9"/>
            <color indexed="81"/>
            <rFont val="Tahoma"/>
            <family val="2"/>
          </rPr>
          <t xml:space="preserve">shashankb:
</t>
        </r>
        <r>
          <rPr>
            <sz val="9"/>
            <color indexed="81"/>
            <rFont val="Tahoma"/>
            <family val="2"/>
          </rPr>
          <t xml:space="preserve">Considered as per Balance sheet </t>
        </r>
      </text>
    </comment>
  </commentList>
</comments>
</file>

<file path=xl/sharedStrings.xml><?xml version="1.0" encoding="utf-8"?>
<sst xmlns="http://schemas.openxmlformats.org/spreadsheetml/2006/main" count="2006" uniqueCount="690">
  <si>
    <t>Jaigad PowerTransco Ltd</t>
  </si>
  <si>
    <t>MYT Petition Formats - Transmission</t>
  </si>
  <si>
    <t>Sr. No.</t>
  </si>
  <si>
    <t>Title</t>
  </si>
  <si>
    <t>Reference</t>
  </si>
  <si>
    <t>Aggregate Revenue Requirement - Summary Sheet</t>
  </si>
  <si>
    <t>Form 1</t>
  </si>
  <si>
    <t>Summary of Operations and Maintenance Expenses</t>
  </si>
  <si>
    <t>Form 2</t>
  </si>
  <si>
    <t>O&amp;M Expenses -Normative</t>
  </si>
  <si>
    <t>Form 2.1</t>
  </si>
  <si>
    <t>Transmission Network Details</t>
  </si>
  <si>
    <t>Form 2.2</t>
  </si>
  <si>
    <t>Employee Expenses</t>
  </si>
  <si>
    <t>Form 2.3</t>
  </si>
  <si>
    <t>A&amp;G Expenses</t>
  </si>
  <si>
    <t>Form 2.4</t>
  </si>
  <si>
    <t>R&amp;M Expenses</t>
  </si>
  <si>
    <t>Form 2.5</t>
  </si>
  <si>
    <t>Summary of Capital Expenditure and Capitalisation</t>
  </si>
  <si>
    <t>Form 3</t>
  </si>
  <si>
    <t xml:space="preserve">Capital Expenditure Plan </t>
  </si>
  <si>
    <t>Form 3.1</t>
  </si>
  <si>
    <t>Capitalisation Plan</t>
  </si>
  <si>
    <t>Form 3.2</t>
  </si>
  <si>
    <t>Capital Work-in-Progress</t>
  </si>
  <si>
    <t>Form 3.3</t>
  </si>
  <si>
    <t>Assets &amp; Depreciation</t>
  </si>
  <si>
    <t>Form 4</t>
  </si>
  <si>
    <t>Interest on Loan Capital</t>
  </si>
  <si>
    <t>Form 5</t>
  </si>
  <si>
    <t>Interest on Working Capital and Security Deposits</t>
  </si>
  <si>
    <t>Form 6</t>
  </si>
  <si>
    <t>Return on Regulatory Equity</t>
  </si>
  <si>
    <t>Form 7</t>
  </si>
  <si>
    <t>Non-tariff Income</t>
  </si>
  <si>
    <t>Form 8</t>
  </si>
  <si>
    <t>Quantum of Energy Transmitted</t>
  </si>
  <si>
    <t>Form 9</t>
  </si>
  <si>
    <t>Income Tax</t>
  </si>
  <si>
    <t>Form 10</t>
  </si>
  <si>
    <t>Contribution to Contingency Reserves</t>
  </si>
  <si>
    <t>Form 11</t>
  </si>
  <si>
    <t>Income from Transmission Charges</t>
  </si>
  <si>
    <t>Form 12</t>
  </si>
  <si>
    <t>Payment Efficiency</t>
  </si>
  <si>
    <t>Form 13</t>
  </si>
  <si>
    <t xml:space="preserve">Truing Up Summary </t>
  </si>
  <si>
    <t>Form 14</t>
  </si>
  <si>
    <t>Capital Cost Approval for Transmission System *</t>
  </si>
  <si>
    <t>Project Schedule</t>
  </si>
  <si>
    <t>Form 15.1</t>
  </si>
  <si>
    <t>Abstract of Capital Cost</t>
  </si>
  <si>
    <t>Form 15.2</t>
  </si>
  <si>
    <t>Breakup of Capital Cost</t>
  </si>
  <si>
    <t>Form 15.3</t>
  </si>
  <si>
    <t>Breakup of Construction/Supply/Services</t>
  </si>
  <si>
    <t>Form 15.4</t>
  </si>
  <si>
    <t>Financial Package</t>
  </si>
  <si>
    <t>Form 15.5</t>
  </si>
  <si>
    <t>Details of Loans</t>
  </si>
  <si>
    <t>Form 15.6</t>
  </si>
  <si>
    <t>Details of Additional Capitalisation after COD</t>
  </si>
  <si>
    <t>Form 15.7</t>
  </si>
  <si>
    <t>Financing of Additional Capitalisation</t>
  </si>
  <si>
    <t>Form 15.8</t>
  </si>
  <si>
    <t>Drawdown Schedule and Computation of IDC and Financing Charges</t>
  </si>
  <si>
    <t>Form 15.9</t>
  </si>
  <si>
    <r>
      <rPr>
        <b/>
        <sz val="10"/>
        <rFont val="Times New Roman"/>
        <family val="1"/>
      </rPr>
      <t>Note</t>
    </r>
    <r>
      <rPr>
        <sz val="10"/>
        <rFont val="Times New Roman"/>
        <family val="1"/>
      </rPr>
      <t>: * Applicable only for new Transmission Project for which Provisional/Final tariff approval is being sought</t>
    </r>
  </si>
  <si>
    <t>Form 1:  Aggregate Revenue Requirement - Summary Sheet</t>
  </si>
  <si>
    <t>(Rs. Crore)</t>
  </si>
  <si>
    <t>Particulars</t>
  </si>
  <si>
    <t>FY 2014-15</t>
  </si>
  <si>
    <t>FY 2015-16</t>
  </si>
  <si>
    <t>Ensuing Years</t>
  </si>
  <si>
    <t>Remarks</t>
  </si>
  <si>
    <t>MYT Order</t>
  </si>
  <si>
    <t>April-March      (Audited )</t>
  </si>
  <si>
    <t>True-Up requirement</t>
  </si>
  <si>
    <t>MTR Order*</t>
  </si>
  <si>
    <t>Apr-Sep    (Actual)</t>
  </si>
  <si>
    <t>Oct-Mar          (Estimated)</t>
  </si>
  <si>
    <t>April - March (Estimated)</t>
  </si>
  <si>
    <t>Provisional True-Up requirement</t>
  </si>
  <si>
    <t>FY 2016-17</t>
  </si>
  <si>
    <t>FY 2017-18</t>
  </si>
  <si>
    <t>FY 2018-19</t>
  </si>
  <si>
    <t>FY 2019-20</t>
  </si>
  <si>
    <t>(a)</t>
  </si>
  <si>
    <t>(b)</t>
  </si>
  <si>
    <t>(c ) = (b) - (a)</t>
  </si>
  <si>
    <t>(d)</t>
  </si>
  <si>
    <t>(e)</t>
  </si>
  <si>
    <t xml:space="preserve">(f) </t>
  </si>
  <si>
    <t>(g) = (e) + (f)</t>
  </si>
  <si>
    <t>(h) = (g) - (d)</t>
  </si>
  <si>
    <t>Projected</t>
  </si>
  <si>
    <t>Operation &amp; Maintenance Expenses</t>
  </si>
  <si>
    <t>Depreciation Expenses</t>
  </si>
  <si>
    <t>Interest on Working Capital and on Consumer Security Deposits</t>
  </si>
  <si>
    <t>Contribution to contingency reserves</t>
  </si>
  <si>
    <t>Total Revenue Expenditure</t>
  </si>
  <si>
    <t>Add: Return on Equity Capital</t>
  </si>
  <si>
    <t>Aggregate Revenue Requirement</t>
  </si>
  <si>
    <t>Less: Non Tariff Income</t>
  </si>
  <si>
    <t>Less: Income from Other Business</t>
  </si>
  <si>
    <t>Less: Income from Open Access charges</t>
  </si>
  <si>
    <t>Add: Incentive</t>
  </si>
  <si>
    <t xml:space="preserve">Aggregate Revenue Requirement fromTransmission </t>
  </si>
  <si>
    <t>ncentive</t>
  </si>
  <si>
    <t xml:space="preserve">Note </t>
  </si>
  <si>
    <t xml:space="preserve">: Incentive is added in the format </t>
  </si>
  <si>
    <t>* - In case MTR Order is yet to be issued, then MYT Order values to be captured under this column</t>
  </si>
  <si>
    <t>MYT Petition  Formats - Transmission</t>
  </si>
  <si>
    <t>Form 2 :  Summary - Operations and Maintenance Expenses</t>
  </si>
  <si>
    <t>O &amp; M Expenses</t>
  </si>
  <si>
    <t xml:space="preserve">Employee Expenses </t>
  </si>
  <si>
    <t xml:space="preserve">A&amp;G Expenses </t>
  </si>
  <si>
    <t>Total Operation &amp; Maintenance Expenses (Net of capitalisation)</t>
  </si>
  <si>
    <r>
      <rPr>
        <b/>
        <sz val="11"/>
        <rFont val="Times New Roman"/>
        <family val="1"/>
      </rPr>
      <t>Note</t>
    </r>
    <r>
      <rPr>
        <sz val="11"/>
        <rFont val="Times New Roman"/>
        <family val="1"/>
      </rPr>
      <t>: * - In case MTR Order is yet to be issued, then MYT Order values to be captured under this column</t>
    </r>
  </si>
  <si>
    <t># includes Bays expenses</t>
  </si>
  <si>
    <t>Form 2.1 :  Operation and Maintenance Expenses - Normative</t>
  </si>
  <si>
    <t>Particular</t>
  </si>
  <si>
    <t>Actual</t>
  </si>
  <si>
    <t>Opening</t>
  </si>
  <si>
    <t>Addition</t>
  </si>
  <si>
    <t>Closing</t>
  </si>
  <si>
    <t>Average</t>
  </si>
  <si>
    <t>Transmission Line - Ckt-km Basis</t>
  </si>
  <si>
    <t>a</t>
  </si>
  <si>
    <t>Ckt km length</t>
  </si>
  <si>
    <t>HVDC</t>
  </si>
  <si>
    <t>765 kV</t>
  </si>
  <si>
    <t>400 kV</t>
  </si>
  <si>
    <t>above 66 kV and less than 400 kV</t>
  </si>
  <si>
    <t>66 kV and below</t>
  </si>
  <si>
    <t>b</t>
  </si>
  <si>
    <t>Applicable O&amp;M cost Norm for Transmission Lines (Rs Lakh / ckt-km)$</t>
  </si>
  <si>
    <t>c</t>
  </si>
  <si>
    <t>O&amp;M Expenses for Transmission Lines (Rs Crore)</t>
  </si>
  <si>
    <t>A</t>
  </si>
  <si>
    <t>Sub-total</t>
  </si>
  <si>
    <t>Transmission Bays - 'Number of bays' basis</t>
  </si>
  <si>
    <t>d</t>
  </si>
  <si>
    <t>Number of Bays</t>
  </si>
  <si>
    <t>e</t>
  </si>
  <si>
    <t>Applicable O&amp;M Cost Norm for Bays (Rs. Lakh / Bay) $</t>
  </si>
  <si>
    <t>f</t>
  </si>
  <si>
    <t>O&amp;M Expense (Bays), Rs Crore</t>
  </si>
  <si>
    <t>B</t>
  </si>
  <si>
    <t>C</t>
  </si>
  <si>
    <t>Total O&amp;M Expenses</t>
  </si>
  <si>
    <t>$- Applicable O&amp;M Cost norms for Tranmission Lines and Bays shall be considered as specified in MERC MYT Regulations, 2011 for FY 2014-15 &amp; FY 2015-16, and as specified in MERC MYT Regulations, 2015 for the third Control Period</t>
  </si>
  <si>
    <t>Form 2.2:  Transmission Network Details</t>
  </si>
  <si>
    <t>FY 2015-16 Estimated</t>
  </si>
  <si>
    <t>FY 2013-14</t>
  </si>
  <si>
    <t>H1</t>
  </si>
  <si>
    <t>H2</t>
  </si>
  <si>
    <t>Total</t>
  </si>
  <si>
    <t>Transmission Line Length (Ckt-Km.)</t>
  </si>
  <si>
    <t>400 kV  (Double Circuit Line)</t>
  </si>
  <si>
    <t xml:space="preserve">Jaigad – New Koyna Transmission Line </t>
  </si>
  <si>
    <t xml:space="preserve">Jaigad – Karad Transmission Line </t>
  </si>
  <si>
    <t>&gt;66 kV and &lt;400 kV</t>
  </si>
  <si>
    <t>66 kV and less</t>
  </si>
  <si>
    <t>No. of Substations (Nos.)</t>
  </si>
  <si>
    <t>220 kV</t>
  </si>
  <si>
    <t>132 kV</t>
  </si>
  <si>
    <t>Total No. of Bays (Nos.)</t>
  </si>
  <si>
    <t>Transformation Capacity (MVA)</t>
  </si>
  <si>
    <t>Note- Network details as on 31 March of respective year shall be considered</t>
  </si>
  <si>
    <t>Form 2.3 :  Employee Expenses</t>
  </si>
  <si>
    <t>FY 2012-13</t>
  </si>
  <si>
    <t xml:space="preserve">(c) </t>
  </si>
  <si>
    <t>(d) = (b) + (c)</t>
  </si>
  <si>
    <t>BASIC SALARY</t>
  </si>
  <si>
    <t>SUPPLEMENTARY ALLOWANCE</t>
  </si>
  <si>
    <t>HOUSE RENT ALLOWANCE</t>
  </si>
  <si>
    <t>CAR ALLOWANCE</t>
  </si>
  <si>
    <t>GRATUITY</t>
  </si>
  <si>
    <t>REIMB-LEAVE TRAVEL ALLOWANCE</t>
  </si>
  <si>
    <t>LEAVE ENCASHMENT OF SALARY</t>
  </si>
  <si>
    <t>VARIABLE PAY</t>
  </si>
  <si>
    <t>MEDICAL REIMBURSEMENTS</t>
  </si>
  <si>
    <t>INTEREST SUBSIDY ON EMPLOYEE LOAN - VEHICLE</t>
  </si>
  <si>
    <t>WELFARE EXPENSES</t>
  </si>
  <si>
    <t>CO.CONTRUB : PROVIDEND FUND</t>
  </si>
  <si>
    <t>MEDICLAIM INSURANCE PREMIUM</t>
  </si>
  <si>
    <t>ADMN.CHRG. : PF</t>
  </si>
  <si>
    <t>INSURANCE - OFFICE UMBRELLA POL</t>
  </si>
  <si>
    <t>Meal Voucher - Sodexho Pass</t>
  </si>
  <si>
    <t>BONUS</t>
  </si>
  <si>
    <t>CONVEYANCE ALLOWANCE</t>
  </si>
  <si>
    <t>PRODUCTION INCENTIVE BONUS</t>
  </si>
  <si>
    <t>JOINING EXPENSES</t>
  </si>
  <si>
    <t>CO.CONTRUB : FAM. PENSION FUND</t>
  </si>
  <si>
    <t>P.F.INSPECTION CHARGES</t>
  </si>
  <si>
    <t>… … …</t>
  </si>
  <si>
    <t xml:space="preserve">Gross Employee Expenses </t>
  </si>
  <si>
    <t>Less: Expenses Capitalised</t>
  </si>
  <si>
    <t xml:space="preserve">Net Employee Expenses </t>
  </si>
  <si>
    <t>B. Details of number of employees</t>
  </si>
  <si>
    <t>Officer/Managerial Cadre</t>
  </si>
  <si>
    <t>Technical</t>
  </si>
  <si>
    <t>Administrative</t>
  </si>
  <si>
    <t>Accounts and finance</t>
  </si>
  <si>
    <t>Other (Please specify)</t>
  </si>
  <si>
    <t>Staff Cadre</t>
  </si>
  <si>
    <t>Grade I</t>
  </si>
  <si>
    <t>Grade II</t>
  </si>
  <si>
    <t>Grade III</t>
  </si>
  <si>
    <t>Grade IV</t>
  </si>
  <si>
    <t>Others (please specify)</t>
  </si>
  <si>
    <t>Total Employees</t>
  </si>
  <si>
    <t>Form 2.4 :  Administration &amp; General Expenses</t>
  </si>
  <si>
    <t>Rent Rates &amp; Taxes</t>
  </si>
  <si>
    <t>Insurance</t>
  </si>
  <si>
    <t>Telephone &amp; Postage, etc.</t>
  </si>
  <si>
    <t>Legal charges &amp; Audit fee</t>
  </si>
  <si>
    <t>Professional, Consultancy, Technical fee</t>
  </si>
  <si>
    <t>Conveyance &amp; Travel</t>
  </si>
  <si>
    <t>Electricity charges</t>
  </si>
  <si>
    <t>Water charges</t>
  </si>
  <si>
    <t>Security arrangements</t>
  </si>
  <si>
    <t>Fees &amp; subscription</t>
  </si>
  <si>
    <t>Books &amp; periodicals</t>
  </si>
  <si>
    <t>Computer Stationery</t>
  </si>
  <si>
    <t>Printing &amp; Stationery</t>
  </si>
  <si>
    <t xml:space="preserve">Advertisements </t>
  </si>
  <si>
    <t>License Fee  and other related fee</t>
  </si>
  <si>
    <t>Training</t>
  </si>
  <si>
    <t>Bank Charges</t>
  </si>
  <si>
    <t>Miscellaneous Expenses</t>
  </si>
  <si>
    <t>Office Expenses</t>
  </si>
  <si>
    <t>CSR</t>
  </si>
  <si>
    <t>Board Meeting Expenses-local DI</t>
  </si>
  <si>
    <t>Festival Expenses</t>
  </si>
  <si>
    <t>Loss on admin asset written off</t>
  </si>
  <si>
    <t>Gross A&amp;G Expenses</t>
  </si>
  <si>
    <t xml:space="preserve">Net A&amp;G Expenses </t>
  </si>
  <si>
    <t>Form 2.5 :  Repair and Maintenance Expenses</t>
  </si>
  <si>
    <t>Deployment Work, replacement &amp; dehoisting work, Breakdown work, jumper spacer replacement.</t>
  </si>
  <si>
    <t>Insulator washing, insulator replacement, and other work.</t>
  </si>
  <si>
    <t>Insulator Washing</t>
  </si>
  <si>
    <t>Techanician &amp; Engineers for Transmission line O&amp;M Work</t>
  </si>
  <si>
    <t>ASH BRICKS for stores</t>
  </si>
  <si>
    <t>Insulator Replacement</t>
  </si>
  <si>
    <t>Tower Top Patrolling, Visual Inspection, Vegetation, other Minor Work, Tower Top Patrolling.</t>
  </si>
  <si>
    <t>Water Charges &amp; Other O&amp;M Work</t>
  </si>
  <si>
    <t>Gross R&amp;M Expenses</t>
  </si>
  <si>
    <t xml:space="preserve">Net R&amp;M Expenses </t>
  </si>
  <si>
    <t>Form 3:  Summary of Capital Expenditure and Capitalisation</t>
  </si>
  <si>
    <t>Capital Expenditure</t>
  </si>
  <si>
    <t>Capitalisation</t>
  </si>
  <si>
    <t>IDC</t>
  </si>
  <si>
    <t>Capitalisation + IDC</t>
  </si>
  <si>
    <t>Detail Justification shall be provided for variation in approved capital expenditure and capitalisation vis-a-vis actual capital expenditure and capitalisation</t>
  </si>
  <si>
    <t xml:space="preserve">Form 3.1: Capital Expenditure Plan </t>
  </si>
  <si>
    <t>Project Details</t>
  </si>
  <si>
    <t>Project Code</t>
  </si>
  <si>
    <t>Project Title</t>
  </si>
  <si>
    <t>MERC Approval No.</t>
  </si>
  <si>
    <t>MERC Approval Date</t>
  </si>
  <si>
    <t>Project Purpose</t>
  </si>
  <si>
    <t>Project Start Date</t>
  </si>
  <si>
    <t>Project Completion date 
(Scheduled)</t>
  </si>
  <si>
    <t>Capital Cost</t>
  </si>
  <si>
    <t>Original</t>
  </si>
  <si>
    <t>Revised</t>
  </si>
  <si>
    <t xml:space="preserve">Actual </t>
  </si>
  <si>
    <t>Approved</t>
  </si>
  <si>
    <t>Actual Capital Cost Incurred</t>
  </si>
  <si>
    <t xml:space="preserve">Difference = Actual - Approved </t>
  </si>
  <si>
    <t>a) DPR Schemes</t>
  </si>
  <si>
    <t>NA</t>
  </si>
  <si>
    <t>(i) In-principle approved by MERC</t>
  </si>
  <si>
    <t>…</t>
  </si>
  <si>
    <t>(ii) Yet to receive in-principle MERC approval</t>
  </si>
  <si>
    <t>b) Non-DPR Schemes</t>
  </si>
  <si>
    <t>TOTAL</t>
  </si>
  <si>
    <t>Financing Plan</t>
  </si>
  <si>
    <t>Project Number</t>
  </si>
  <si>
    <t>Source of Financing for Capital Expenditure</t>
  </si>
  <si>
    <t>Internal Accruals</t>
  </si>
  <si>
    <t>Equity</t>
  </si>
  <si>
    <t>Debt</t>
  </si>
  <si>
    <t>Loan Amount</t>
  </si>
  <si>
    <t>Interest Rate (% p.a.)</t>
  </si>
  <si>
    <t>Tenure of Loan (years)</t>
  </si>
  <si>
    <t>Moratorium Period (years)</t>
  </si>
  <si>
    <t>Loan Source</t>
  </si>
  <si>
    <t>MYT Petition  Formats  - Transmission</t>
  </si>
  <si>
    <t xml:space="preserve">Form 3.2: Capitalisation Plan </t>
  </si>
  <si>
    <t>MERC Approved Cost</t>
  </si>
  <si>
    <t>Debt Equity Ratio</t>
  </si>
  <si>
    <t>Approved Start Date</t>
  </si>
  <si>
    <t>Actual Start Date</t>
  </si>
  <si>
    <t>Approved Date of Completion</t>
  </si>
  <si>
    <t>Actual Date of Completion</t>
  </si>
  <si>
    <t>Benefits in Quantified Terms</t>
  </si>
  <si>
    <t>Physical Progress (%)</t>
  </si>
  <si>
    <t>Reasons for Delay, if any</t>
  </si>
  <si>
    <t>Actual Capex till FY 2013-14</t>
  </si>
  <si>
    <t>Estimated</t>
  </si>
  <si>
    <t>Actual Progress till FY 2013-14</t>
  </si>
  <si>
    <t>Actual Capitalisation till FY 2013-14</t>
  </si>
  <si>
    <t>MYT Petition Formats  - Transmission</t>
  </si>
  <si>
    <t>Form 3.3:  Capital Work-in-progress - Project-wise details</t>
  </si>
  <si>
    <t>Approved Project Cost</t>
  </si>
  <si>
    <t>Cumulative Expenditure Incurred till beginning of the Year</t>
  </si>
  <si>
    <t>Capital Expenditure Capitalised</t>
  </si>
  <si>
    <t>Opening CWIP</t>
  </si>
  <si>
    <t>Investment during the year</t>
  </si>
  <si>
    <t>Capital Work in Progress</t>
  </si>
  <si>
    <t>Closing CWIP</t>
  </si>
  <si>
    <t>Works Capitalised</t>
  </si>
  <si>
    <t>Interest Capitalised</t>
  </si>
  <si>
    <t>Expenses Capitalised</t>
  </si>
  <si>
    <t>Total Capitalisation</t>
  </si>
  <si>
    <t>MYT Petition Formats- Transmission</t>
  </si>
  <si>
    <t>Form 4: Assets &amp; Depreciation</t>
  </si>
  <si>
    <t xml:space="preserve">       </t>
  </si>
  <si>
    <t>(A) Gross Fixed Assets</t>
  </si>
  <si>
    <t>FY 2015-16 H1</t>
  </si>
  <si>
    <t>FY 2015-16 H2</t>
  </si>
  <si>
    <t>Balance at the beginning of the year</t>
  </si>
  <si>
    <t>Additions during the year</t>
  </si>
  <si>
    <t>Retirement of assets during the year</t>
  </si>
  <si>
    <t>Balance at the end of the year</t>
  </si>
  <si>
    <t>Plant &amp; Machinery</t>
  </si>
  <si>
    <t>Furnitures &amp; Fixtures</t>
  </si>
  <si>
    <t>Computers</t>
  </si>
  <si>
    <t>Office Equipments</t>
  </si>
  <si>
    <t>Building</t>
  </si>
  <si>
    <t>(B) Depreciation</t>
  </si>
  <si>
    <t>Accumulated depreciation at the beginning of the year</t>
  </si>
  <si>
    <t>Withdrawals during the year</t>
  </si>
  <si>
    <t>Accumulated depreciation at the end of the year</t>
  </si>
  <si>
    <t>Depreciation Rate</t>
  </si>
  <si>
    <t>(C ) Net Fixed Assets</t>
  </si>
  <si>
    <t>Form 5: Interest on Loan Capital</t>
  </si>
  <si>
    <t>A) Normative Loan</t>
  </si>
  <si>
    <t xml:space="preserve">Sr. No. </t>
  </si>
  <si>
    <t>Source of Loan</t>
  </si>
  <si>
    <t>Ensuing Years (Projected)</t>
  </si>
  <si>
    <t>True Up Orders</t>
  </si>
  <si>
    <t>H1 (Actual)</t>
  </si>
  <si>
    <t>H2 (Estimated)</t>
  </si>
  <si>
    <t>FY 2010-11</t>
  </si>
  <si>
    <t>FY 2011-12</t>
  </si>
  <si>
    <t>(f)</t>
  </si>
  <si>
    <t>Opening Balance of Gross Normative Loan + additions along the years</t>
  </si>
  <si>
    <t>addition</t>
  </si>
  <si>
    <t>Cumulative Repayment till the year</t>
  </si>
  <si>
    <t>repyment</t>
  </si>
  <si>
    <t>Opening Balance of Net Normative Loan</t>
  </si>
  <si>
    <t>reduction of assets</t>
  </si>
  <si>
    <t>Less: Reduction of Normative Loan due to retirement or replacement of assets</t>
  </si>
  <si>
    <t>balance</t>
  </si>
  <si>
    <t>Addition of Normative Loan due to capitalisation during the year</t>
  </si>
  <si>
    <t>Repayment of Normative loan during the year</t>
  </si>
  <si>
    <t>Closing Balance of Net Normative Loan</t>
  </si>
  <si>
    <t>Closing Balance of Gross Normative Loan</t>
  </si>
  <si>
    <t>Average Balance of Net Normative Loan</t>
  </si>
  <si>
    <t>Weighted average Rate of Interest on actual Loans (%)</t>
  </si>
  <si>
    <t>Interest Expenses</t>
  </si>
  <si>
    <t>Financing Charges</t>
  </si>
  <si>
    <t>Total Interest &amp; Financing Charges</t>
  </si>
  <si>
    <t># : Considered half yearly</t>
  </si>
  <si>
    <t>B) Existing Actual Long-term Loans</t>
  </si>
  <si>
    <t>(f) = (e) - (d)</t>
  </si>
  <si>
    <t>Loan 1 - State Bank  Of India</t>
  </si>
  <si>
    <t>Opening Balance of Loan</t>
  </si>
  <si>
    <t>Addition of Loan during the year</t>
  </si>
  <si>
    <t>Loan Repayment during the year</t>
  </si>
  <si>
    <t>Closing Balance of Loan</t>
  </si>
  <si>
    <t>Average Loan Balance</t>
  </si>
  <si>
    <t>Applicable Interest Rate (%)</t>
  </si>
  <si>
    <t>Loan 2 - Indian Overseas Bank</t>
  </si>
  <si>
    <t>Loan 3 - Punjab National Bank</t>
  </si>
  <si>
    <t>Gross Interest Expenses</t>
  </si>
  <si>
    <t xml:space="preserve">Net Interest Expenses </t>
  </si>
  <si>
    <r>
      <rPr>
        <b/>
        <sz val="11"/>
        <rFont val="Times New Roman"/>
        <family val="1"/>
      </rPr>
      <t>Note</t>
    </r>
    <r>
      <rPr>
        <sz val="11"/>
        <rFont val="Times New Roman"/>
        <family val="1"/>
      </rPr>
      <t>: * In case MTR Order is yet to be issued, MYT Order values are to be entered here</t>
    </r>
  </si>
  <si>
    <t>Separate detailed computations for FERV component to be submitted</t>
  </si>
  <si>
    <t>C ) Actual Loans drawn during the year</t>
  </si>
  <si>
    <t>Loan 1</t>
  </si>
  <si>
    <t>Loan 2</t>
  </si>
  <si>
    <t>Loan 3</t>
  </si>
  <si>
    <t>Form 6: Interest on Working Capital</t>
  </si>
  <si>
    <t>A) FY 2014-15 and FY 2015-16</t>
  </si>
  <si>
    <t>Norm</t>
  </si>
  <si>
    <t>MYT Order*</t>
  </si>
  <si>
    <t>True-Up Requirement</t>
  </si>
  <si>
    <t>Operations and Maintenance Expenses for one month</t>
  </si>
  <si>
    <t>One-twelfth of the sum of book value of stores, materials and supplies at end of each month</t>
  </si>
  <si>
    <t>One and a half months of the expected revenue from transmission charges at the prevailing tariffs</t>
  </si>
  <si>
    <t>Less: Amount of Security Deposit from Transmission System Users</t>
  </si>
  <si>
    <t>Total Working Capital Requirement</t>
  </si>
  <si>
    <t>Interest Rate (%) - State Bank Advance Rate</t>
  </si>
  <si>
    <t>Interest on Working Capital</t>
  </si>
  <si>
    <t>Actual Working Capital Interest</t>
  </si>
  <si>
    <t>Interest on Security Deposit</t>
  </si>
  <si>
    <t xml:space="preserve">Rate of Interest (% p.a.) </t>
  </si>
  <si>
    <t xml:space="preserve">Note: </t>
  </si>
  <si>
    <t xml:space="preserve"> * - In case MTR Order is yet to be issued, then MYT Order values to be captured under this column</t>
  </si>
  <si>
    <t>Petitioner should submit documentary evidence for actual interest on working capital incurred</t>
  </si>
  <si>
    <t>https://www.sbi.co.in/portal/web/interest-rates/benchmark-prime-lending-rate-historical-data</t>
  </si>
  <si>
    <t>Maintenance Spares @1% of the Opening GFA</t>
  </si>
  <si>
    <t>One and a half month of the expected revenue from transmission charges at the prevailing tariffs</t>
  </si>
  <si>
    <t>Base Rate</t>
  </si>
  <si>
    <t>Rate of Interest (% p.a.) - SBI Base Rate plus 150 basis points</t>
  </si>
  <si>
    <t xml:space="preserve">Interest on Working Capital </t>
  </si>
  <si>
    <t>150 basis points</t>
  </si>
  <si>
    <t>Form 7: Return on Regulatory Equity</t>
  </si>
  <si>
    <t>(c) = (b) - (a)</t>
  </si>
  <si>
    <t>Regulatory Equity at the beginning of the year</t>
  </si>
  <si>
    <t>Capitalisation during the year</t>
  </si>
  <si>
    <t>Consumer Contribution and Grants used during the year for Capitalisation</t>
  </si>
  <si>
    <t>Equity portion of capitalisation during the year</t>
  </si>
  <si>
    <t>Reduction in Equity Capital on account of retirement / replacement of assets</t>
  </si>
  <si>
    <t>Regulatory Equity at the end of the year</t>
  </si>
  <si>
    <t>(1)-(3)+(4)-(5)</t>
  </si>
  <si>
    <t>Return Computation</t>
  </si>
  <si>
    <t>Return on Regulatory Equity at the beginning of the year</t>
  </si>
  <si>
    <t>15.5%*[(1)-(3)]</t>
  </si>
  <si>
    <t>Return on Equity portion of capitalisation during the year</t>
  </si>
  <si>
    <t>15.5%*[(3)-(5)]/2</t>
  </si>
  <si>
    <t>Total Return on Regulatory Equity</t>
  </si>
  <si>
    <t>Form 8: Non-tariff Income</t>
  </si>
  <si>
    <t>Income from rent of land or buildings</t>
  </si>
  <si>
    <t>Income from sale of scrap</t>
  </si>
  <si>
    <t>Income from Contingency Reserve Investments</t>
  </si>
  <si>
    <t>Interest income on advances to suppliers/contractors</t>
  </si>
  <si>
    <t>Income from rental from staff quarters</t>
  </si>
  <si>
    <t>Income from rental from contractors</t>
  </si>
  <si>
    <t>Income from hire charges from contractors and others</t>
  </si>
  <si>
    <t>Supervision charges for capital works</t>
  </si>
  <si>
    <t>Income from advertisement</t>
  </si>
  <si>
    <t>Income from sale of tender documents</t>
  </si>
  <si>
    <t>Delay Payment surcharge</t>
  </si>
  <si>
    <t>Form 9:  Quantum of Energy Transmitted</t>
  </si>
  <si>
    <t>(MU)</t>
  </si>
  <si>
    <t>Distribution Licensees</t>
  </si>
  <si>
    <t>Traders</t>
  </si>
  <si>
    <t>Consumers</t>
  </si>
  <si>
    <t>Form 10(A):  Income Tax</t>
  </si>
  <si>
    <t>April-March      (Audited)*</t>
  </si>
  <si>
    <t>MTR Order</t>
  </si>
  <si>
    <r>
      <rPr>
        <b/>
        <sz val="11"/>
        <rFont val="Times New Roman"/>
        <family val="1"/>
      </rPr>
      <t>Note</t>
    </r>
    <r>
      <rPr>
        <sz val="11"/>
        <rFont val="Times New Roman"/>
        <family val="1"/>
      </rPr>
      <t>: 1. * - Documentary proof in the form of Challans for actual Income Tax paid needs to be submitted</t>
    </r>
  </si>
  <si>
    <t>2. Income tax paid on incentive, efficiency gains, Delayed Payment Charges, and Interest on Delayed Payment to be excluded from actual Income Tax paid, and shown separately</t>
  </si>
  <si>
    <t>Form 10 (B):  MAT Credit Available</t>
  </si>
  <si>
    <t xml:space="preserve">Regulated PBT </t>
  </si>
  <si>
    <t>MAT Rate</t>
  </si>
  <si>
    <t>Opening Balance of MAT Credit available</t>
  </si>
  <si>
    <t>Grossed up ROE</t>
  </si>
  <si>
    <t>MAT paid during the year</t>
  </si>
  <si>
    <t>MAT Credit availed during the year</t>
  </si>
  <si>
    <t>Closing Balance of MAT Credit available</t>
  </si>
  <si>
    <t>4 = 1+2-3</t>
  </si>
  <si>
    <t>Form 10 (C):  Income Tax on Regulatory Profit Before Tax</t>
  </si>
  <si>
    <t>Total Revenue</t>
  </si>
  <si>
    <t>Total Expenses</t>
  </si>
  <si>
    <t>Profit Before Tax</t>
  </si>
  <si>
    <t>c=a-b</t>
  </si>
  <si>
    <t>Tax Adjustment</t>
  </si>
  <si>
    <t>Add</t>
  </si>
  <si>
    <t>Depreciation considered in Expenses</t>
  </si>
  <si>
    <t>Other disallowance while computing IT</t>
  </si>
  <si>
    <t>Total Tax Disallowances</t>
  </si>
  <si>
    <t>f=d+e</t>
  </si>
  <si>
    <t>Less</t>
  </si>
  <si>
    <t>Tax Depreciation</t>
  </si>
  <si>
    <t>g</t>
  </si>
  <si>
    <t>Other expenses allowed for computing Income Tax</t>
  </si>
  <si>
    <t>h</t>
  </si>
  <si>
    <t>Deduction - U/s 80 IA</t>
  </si>
  <si>
    <t>i</t>
  </si>
  <si>
    <t>Other Deduction under IT</t>
  </si>
  <si>
    <t>j</t>
  </si>
  <si>
    <t>Exempt Income under IT</t>
  </si>
  <si>
    <t>k</t>
  </si>
  <si>
    <t>Total Tax Allowances</t>
  </si>
  <si>
    <t>l=g to k</t>
  </si>
  <si>
    <t>Total Taxable Income</t>
  </si>
  <si>
    <t>m=c+f-l</t>
  </si>
  <si>
    <t>Tax Payable at Normal rate (Corporate Tax Rate)</t>
  </si>
  <si>
    <t>n= m x Tax</t>
  </si>
  <si>
    <t>Tax Payable under MAT Rate</t>
  </si>
  <si>
    <t xml:space="preserve">q = MAT working </t>
  </si>
  <si>
    <t xml:space="preserve">Tax Applicable </t>
  </si>
  <si>
    <t>r=max(n,q)</t>
  </si>
  <si>
    <t>Tax Paid</t>
  </si>
  <si>
    <t>s</t>
  </si>
  <si>
    <t>Tax Paid to Tax Provision</t>
  </si>
  <si>
    <t>t=s/r</t>
  </si>
  <si>
    <t>Tax to be recovered through ARR</t>
  </si>
  <si>
    <t>u = tx s</t>
  </si>
  <si>
    <t>MAT Computation</t>
  </si>
  <si>
    <t xml:space="preserve"> Add: Disallowances under Income Tax</t>
  </si>
  <si>
    <t>….</t>
  </si>
  <si>
    <t>Sub total</t>
  </si>
  <si>
    <t xml:space="preserve"> Less: Deductions under Income Tax</t>
  </si>
  <si>
    <t>Book Profit</t>
  </si>
  <si>
    <t>k=c+d-e</t>
  </si>
  <si>
    <t>Note: 1. Please give Income Tax computation for each year separately for Transmission Business as a whole</t>
  </si>
  <si>
    <t>Form 11:  Contribution to Contingency Reserves</t>
  </si>
  <si>
    <t>Opening Balance of Contingency Reserves</t>
  </si>
  <si>
    <t>Opening Gross Fixed Assets</t>
  </si>
  <si>
    <t>Opening Balance of Contingency Reserves as % of Opening GFA</t>
  </si>
  <si>
    <t>Contribution to Contingency Reserves during the year</t>
  </si>
  <si>
    <t>Utilisation of Contingency Reserves during the year</t>
  </si>
  <si>
    <t>Closing Balance of Contingency Reserves</t>
  </si>
  <si>
    <t>Closing Balance of Contingency Reserves as % of Opening GFA</t>
  </si>
  <si>
    <t>Documentary evidence towards investment of amounts under Contingency Reserve should be submitted</t>
  </si>
  <si>
    <t>Form 12: Income from Transmission Charges</t>
  </si>
  <si>
    <t>Income from Transmission Charges$</t>
  </si>
  <si>
    <t>Income from Open Access Charges</t>
  </si>
  <si>
    <t>$ Approved figure for Income from Transmission Charges shall be considered from InSTS Order for respective year</t>
  </si>
  <si>
    <t>Form 13: Payment Efficiency</t>
  </si>
  <si>
    <t>Year : FY 2014-15</t>
  </si>
  <si>
    <t>A) Scheduled Payment against Loans</t>
  </si>
  <si>
    <t>Schedule Payment</t>
  </si>
  <si>
    <t>Payment made</t>
  </si>
  <si>
    <t>Delay in payment (days)</t>
  </si>
  <si>
    <t>Amount Pending (Rs. Crore)</t>
  </si>
  <si>
    <t>Month/Date</t>
  </si>
  <si>
    <t>Amount (Rs. Crore)</t>
  </si>
  <si>
    <t>Due date</t>
  </si>
  <si>
    <t>Month/ Date</t>
  </si>
  <si>
    <t>% of Amount paid</t>
  </si>
  <si>
    <t>Scheduled Payment against Long Term Loans</t>
  </si>
  <si>
    <t>State Bank  Of India</t>
  </si>
  <si>
    <t>Punjab National Bank</t>
  </si>
  <si>
    <t xml:space="preserve"> Indian Overseas Bank</t>
  </si>
  <si>
    <t>Year : FY 2015-16</t>
  </si>
  <si>
    <t>Form 14:  Truing-up Summary</t>
  </si>
  <si>
    <t>Deviation</t>
  </si>
  <si>
    <t>Reason for Deviation</t>
  </si>
  <si>
    <t>Controllable</t>
  </si>
  <si>
    <t>Uncontrollable</t>
  </si>
  <si>
    <t>Net Entitlement after sharing of gains/(losses)</t>
  </si>
  <si>
    <t>Interest on Long-term Loan Capital</t>
  </si>
  <si>
    <t>Interest on Working Capital and on security deposits</t>
  </si>
  <si>
    <t>Contribution to Contingency reserves</t>
  </si>
  <si>
    <t>Return on Equity Capital</t>
  </si>
  <si>
    <t>Aggregate Revenue Requirement from Transmission Tariff</t>
  </si>
  <si>
    <t>Revenue from transmission tariff</t>
  </si>
  <si>
    <t>Long-term TSUs incl Distribution Licensees</t>
  </si>
  <si>
    <t>Medium Term OA Users</t>
  </si>
  <si>
    <t>Short-term OA Users</t>
  </si>
  <si>
    <t>Revenue Gap/(Surplus)</t>
  </si>
  <si>
    <t>Note: Please give detailed explanation separately for the deviations on account of uncontrollable factors</t>
  </si>
  <si>
    <t>Capital Cost Approval Petition Formats - Transmission</t>
  </si>
  <si>
    <t>Form 15.1 - Project Schedule</t>
  </si>
  <si>
    <t>Scheduled Date of Commercial Operation</t>
  </si>
  <si>
    <t>Actual Date of Commercial Operation of Transmission System</t>
  </si>
  <si>
    <t>Liquidated Damages recoverable as per provisions of Contract*</t>
  </si>
  <si>
    <r>
      <rPr>
        <b/>
        <sz val="11"/>
        <rFont val="Times New Roman"/>
        <family val="1"/>
      </rPr>
      <t>Note</t>
    </r>
    <r>
      <rPr>
        <sz val="11"/>
        <rFont val="Times New Roman"/>
        <family val="1"/>
      </rPr>
      <t>: * Applicable only for new Transmission Project for which Provisional/Final tariff approval is being sought</t>
    </r>
  </si>
  <si>
    <t>2. * Copies of Contract to be submitted</t>
  </si>
  <si>
    <t>Form 15.2 - Abstract of Capital Cost</t>
  </si>
  <si>
    <t>Capital Cost as per Original Estimates</t>
  </si>
  <si>
    <t>Actual Capital Cost as on COD of Transmission System</t>
  </si>
  <si>
    <t>Capital Cost excluding IDC &amp; Financing Charges</t>
  </si>
  <si>
    <t>Component 1</t>
  </si>
  <si>
    <t>Component 2</t>
  </si>
  <si>
    <t>Capital cost excluding IDC &amp; Financing Charges</t>
  </si>
  <si>
    <t>Interest During Construction (IDC) &amp; Financing Charges (FC)</t>
  </si>
  <si>
    <t>Total IDC &amp; FC</t>
  </si>
  <si>
    <t>Capital cost Including IDC &amp; Financing Charges</t>
  </si>
  <si>
    <t>Form 15.3 -Breakup of Capital Cost</t>
  </si>
  <si>
    <t xml:space="preserve">Break Down </t>
  </si>
  <si>
    <t>Break up of Capital Cost</t>
  </si>
  <si>
    <t xml:space="preserve">Variation </t>
  </si>
  <si>
    <t>Reasons for Variation</t>
  </si>
  <si>
    <t>Ordering Cost</t>
  </si>
  <si>
    <t>As on COD of Transmission System</t>
  </si>
  <si>
    <t>Contractors</t>
  </si>
  <si>
    <t>Foreign Currency Component (Specify Currency)</t>
  </si>
  <si>
    <t>Domestic Component</t>
  </si>
  <si>
    <t>Total Cost</t>
  </si>
  <si>
    <t>(c) = (a) + (b)</t>
  </si>
  <si>
    <t>(f) = (d) + (e)</t>
  </si>
  <si>
    <t>(g) = (f) - (c)</t>
  </si>
  <si>
    <t>Cost of Land</t>
  </si>
  <si>
    <t xml:space="preserve">Land </t>
  </si>
  <si>
    <t>... ... ...</t>
  </si>
  <si>
    <t>Plant &amp; Equipment (BTG)</t>
  </si>
  <si>
    <t>Transmission Lines</t>
  </si>
  <si>
    <t>Susbstations Bays</t>
  </si>
  <si>
    <t>Taxes and Duties</t>
  </si>
  <si>
    <t>Custom Duty</t>
  </si>
  <si>
    <t>Other Taxes &amp; Duties</t>
  </si>
  <si>
    <t>Total Taxes &amp; Duties</t>
  </si>
  <si>
    <t>Civil Works</t>
  </si>
  <si>
    <t xml:space="preserve">Interest During Construction (IDC) </t>
  </si>
  <si>
    <t>Financing Charges (FC)</t>
  </si>
  <si>
    <t>Capital cost including IDC &amp; FC</t>
  </si>
  <si>
    <t>Form 15.4 : Break up of Construction / Supply / Services</t>
  </si>
  <si>
    <t>Name / No. of Construction / Supply / Service Package</t>
  </si>
  <si>
    <t>Scope of works (in line with head of cost break-ups as applicable)</t>
  </si>
  <si>
    <t>Whether awarded through ICB/DCB/ Departmentally</t>
  </si>
  <si>
    <t>No. of bids recd.</t>
  </si>
  <si>
    <t>Date of Award</t>
  </si>
  <si>
    <t>Date of Start of Work</t>
  </si>
  <si>
    <t>Scheduled date of completion of work</t>
  </si>
  <si>
    <t>Actual date of completion of work</t>
  </si>
  <si>
    <t>Value of Award in Rs. Crore</t>
  </si>
  <si>
    <t>Firm or with Escalation in prices</t>
  </si>
  <si>
    <t>Total incl. Price Variation</t>
  </si>
  <si>
    <t>Actual expenditure till the completion or upto COD whichever is earlier (Rs. Crore)</t>
  </si>
  <si>
    <t>Form 15.5 : Financial Package</t>
  </si>
  <si>
    <t>Transmission System Cost as on COD (Rs Crore): _______________</t>
  </si>
  <si>
    <t>Date of Commercial Operation of Transmission System : _________________</t>
  </si>
  <si>
    <t>Original Financial Package</t>
  </si>
  <si>
    <t xml:space="preserve">Financial Package as on COD </t>
  </si>
  <si>
    <t xml:space="preserve">Currency </t>
  </si>
  <si>
    <t>Amount in foreign currency (for foreign loans)</t>
  </si>
  <si>
    <t>Equivalent Amount in Rs Crore</t>
  </si>
  <si>
    <t>Currency</t>
  </si>
  <si>
    <t>Loan</t>
  </si>
  <si>
    <t>Total Loan</t>
  </si>
  <si>
    <t>Equity-</t>
  </si>
  <si>
    <t>Foreign</t>
  </si>
  <si>
    <t xml:space="preserve">Domestic </t>
  </si>
  <si>
    <t>Internal Accurals</t>
  </si>
  <si>
    <t>Total Equity</t>
  </si>
  <si>
    <t>Undischarged Liabilities</t>
  </si>
  <si>
    <t>Debt : Equity Ratio (Excluding Undischarged Liabilities)</t>
  </si>
  <si>
    <t>Note : Please submit copy of sanction letters/Loan Agreements for each loan</t>
  </si>
  <si>
    <t>Form 15.6 : Details of Loans</t>
  </si>
  <si>
    <t>Source of Loan/Name of Agency</t>
  </si>
  <si>
    <t>Amount of Loan sanctioned (Rs. Crore)</t>
  </si>
  <si>
    <r>
      <t>Amount of Gross Loan drawn upto COD</t>
    </r>
    <r>
      <rPr>
        <vertAlign val="superscript"/>
        <sz val="11"/>
        <rFont val="Times New Roman"/>
        <family val="1"/>
      </rPr>
      <t xml:space="preserve"> </t>
    </r>
    <r>
      <rPr>
        <sz val="11"/>
        <rFont val="Times New Roman"/>
        <family val="1"/>
      </rPr>
      <t>(Rs. Crore)</t>
    </r>
  </si>
  <si>
    <r>
      <t>Interest Type</t>
    </r>
    <r>
      <rPr>
        <vertAlign val="superscript"/>
        <sz val="11"/>
        <rFont val="Times New Roman"/>
        <family val="1"/>
      </rPr>
      <t>1</t>
    </r>
  </si>
  <si>
    <t>Fixed Interest Rate, if applicable</t>
  </si>
  <si>
    <r>
      <t>Base Rate, if Floating Interest</t>
    </r>
    <r>
      <rPr>
        <vertAlign val="superscript"/>
        <sz val="11"/>
        <rFont val="Times New Roman"/>
        <family val="1"/>
      </rPr>
      <t>2</t>
    </r>
  </si>
  <si>
    <r>
      <t>Margin, if Floating Interest</t>
    </r>
    <r>
      <rPr>
        <vertAlign val="superscript"/>
        <sz val="11"/>
        <rFont val="Times New Roman"/>
        <family val="1"/>
      </rPr>
      <t>3</t>
    </r>
  </si>
  <si>
    <r>
      <t>Are there any Caps/Floor</t>
    </r>
    <r>
      <rPr>
        <vertAlign val="superscript"/>
        <sz val="11"/>
        <rFont val="Times New Roman"/>
        <family val="1"/>
      </rPr>
      <t>4</t>
    </r>
  </si>
  <si>
    <t>If above is yes,specify caps/floor</t>
  </si>
  <si>
    <r>
      <t>Moratorium Period</t>
    </r>
    <r>
      <rPr>
        <vertAlign val="superscript"/>
        <sz val="11"/>
        <rFont val="Times New Roman"/>
        <family val="1"/>
      </rPr>
      <t>5</t>
    </r>
  </si>
  <si>
    <t>Moratorium effective from</t>
  </si>
  <si>
    <r>
      <t>Repayment Period</t>
    </r>
    <r>
      <rPr>
        <vertAlign val="superscript"/>
        <sz val="11"/>
        <rFont val="Times New Roman"/>
        <family val="1"/>
      </rPr>
      <t>6</t>
    </r>
  </si>
  <si>
    <t>Repayment effective from</t>
  </si>
  <si>
    <r>
      <t>Repayment Frequency</t>
    </r>
    <r>
      <rPr>
        <vertAlign val="superscript"/>
        <sz val="11"/>
        <rFont val="Times New Roman"/>
        <family val="1"/>
      </rPr>
      <t>7</t>
    </r>
  </si>
  <si>
    <r>
      <t>Repayment Instalment</t>
    </r>
    <r>
      <rPr>
        <vertAlign val="superscript"/>
        <sz val="11"/>
        <rFont val="Times New Roman"/>
        <family val="1"/>
      </rPr>
      <t>8,9,10</t>
    </r>
  </si>
  <si>
    <r>
      <t>Base Exchange Rate</t>
    </r>
    <r>
      <rPr>
        <vertAlign val="superscript"/>
        <sz val="11"/>
        <rFont val="Times New Roman"/>
        <family val="1"/>
      </rPr>
      <t>15</t>
    </r>
  </si>
  <si>
    <r>
      <t>1</t>
    </r>
    <r>
      <rPr>
        <sz val="11"/>
        <rFont val="Times New Roman"/>
        <family val="1"/>
      </rPr>
      <t xml:space="preserve"> Interest type means whether the interest is fixed or floating.</t>
    </r>
  </si>
  <si>
    <r>
      <t>2</t>
    </r>
    <r>
      <rPr>
        <sz val="11"/>
        <rFont val="Times New Roman"/>
        <family val="1"/>
      </rPr>
      <t xml:space="preserve"> Base rate means the base as PLR, LIBOR etc. over which the margin is to be added. Applicable base rate on different dates from the date of drawal may also be enclosed.</t>
    </r>
  </si>
  <si>
    <r>
      <t xml:space="preserve">3 </t>
    </r>
    <r>
      <rPr>
        <sz val="11"/>
        <rFont val="Times New Roman"/>
        <family val="1"/>
      </rPr>
      <t>Margin means the points over and above the floating rate.</t>
    </r>
  </si>
  <si>
    <r>
      <t>4</t>
    </r>
    <r>
      <rPr>
        <sz val="11"/>
        <rFont val="Times New Roman"/>
        <family val="1"/>
      </rPr>
      <t xml:space="preserve"> At times caps/floor are put at which the floating rates are frozen. If such a condition exists, specify the limits.</t>
    </r>
  </si>
  <si>
    <r>
      <t>5</t>
    </r>
    <r>
      <rPr>
        <sz val="11"/>
        <rFont val="Times New Roman"/>
        <family val="1"/>
      </rPr>
      <t xml:space="preserve"> Moratorium period refers to the period during which loan repayment is not required.</t>
    </r>
  </si>
  <si>
    <r>
      <t>6</t>
    </r>
    <r>
      <rPr>
        <sz val="11"/>
        <rFont val="Times New Roman"/>
        <family val="1"/>
      </rPr>
      <t xml:space="preserve"> Repayment period means the repayment of loan such as  10 years, 15 years etc.</t>
    </r>
  </si>
  <si>
    <r>
      <t>7</t>
    </r>
    <r>
      <rPr>
        <sz val="11"/>
        <rFont val="Times New Roman"/>
        <family val="1"/>
      </rPr>
      <t xml:space="preserve"> Repayment frequency means the interval at which the debt servicing is to be done such as monthly, quarterly, half yearly, etc</t>
    </r>
  </si>
  <si>
    <r>
      <t>8</t>
    </r>
    <r>
      <rPr>
        <sz val="11"/>
        <rFont val="Times New Roman"/>
        <family val="1"/>
      </rPr>
      <t xml:space="preserve"> Where there is more than one drawal/repayment for a loan, the date &amp; amount of each drawal/repayement may also be given seperately</t>
    </r>
  </si>
  <si>
    <r>
      <t>9</t>
    </r>
    <r>
      <rPr>
        <sz val="11"/>
        <rFont val="Times New Roman"/>
        <family val="1"/>
      </rPr>
      <t xml:space="preserve"> If the repayment  instalment amount and repayment date  can not be worked out from the data furnished above, the repayment schedule to be  furnished seperately.</t>
    </r>
  </si>
  <si>
    <r>
      <t>10</t>
    </r>
    <r>
      <rPr>
        <sz val="11"/>
        <rFont val="Times New Roman"/>
        <family val="1"/>
      </rPr>
      <t xml:space="preserve"> In case of Foreign loan,date of each  drawal &amp; repayment alongwith exchange rate at that date may be given.</t>
    </r>
  </si>
  <si>
    <r>
      <t>11</t>
    </r>
    <r>
      <rPr>
        <sz val="11"/>
        <rFont val="Times New Roman"/>
        <family val="1"/>
      </rPr>
      <t xml:space="preserve"> Base exchange rate means the exchange rate prevailing as on COD </t>
    </r>
  </si>
  <si>
    <t>Form 15.7: Details of Additional Capitalisation after COD</t>
  </si>
  <si>
    <t>Year</t>
  </si>
  <si>
    <t xml:space="preserve">Work/Equipment added after COD </t>
  </si>
  <si>
    <t>Amount Capitalised / Proposed to be capitalised</t>
  </si>
  <si>
    <t>Justification</t>
  </si>
  <si>
    <t>Form 15.8: Financing Additional Capitalisation</t>
  </si>
  <si>
    <t>Financial Year (Starting from COD)</t>
  </si>
  <si>
    <t>Amount capitalised</t>
  </si>
  <si>
    <t>Financing Details</t>
  </si>
  <si>
    <t>Internal Resources</t>
  </si>
  <si>
    <t>Others (Pls provide details)</t>
  </si>
  <si>
    <t>Form 15.9: Drawdown Schedule and Computation of IDC and Financing Charges</t>
  </si>
  <si>
    <t>Sl. No.</t>
  </si>
  <si>
    <t>Financial Year</t>
  </si>
  <si>
    <t>Year 1</t>
  </si>
  <si>
    <t>………</t>
  </si>
  <si>
    <t>Year n</t>
  </si>
  <si>
    <t>Draw Down</t>
  </si>
  <si>
    <t>Q-1</t>
  </si>
  <si>
    <t>Q-2</t>
  </si>
  <si>
    <t>Q-3</t>
  </si>
  <si>
    <t>Q-4</t>
  </si>
  <si>
    <t>Loans</t>
  </si>
  <si>
    <t xml:space="preserve">Draw down Amount </t>
  </si>
  <si>
    <t>Cumulative</t>
  </si>
  <si>
    <t>Financing charges/Guarantee Fee</t>
  </si>
  <si>
    <t>Other (pls provide details)</t>
  </si>
  <si>
    <t>……..</t>
  </si>
  <si>
    <t>Total Loans</t>
  </si>
  <si>
    <t>Equity drawn</t>
  </si>
  <si>
    <t>Domestic/Foreign</t>
  </si>
  <si>
    <t xml:space="preserve">Internal Accruals </t>
  </si>
  <si>
    <t>Total equity deployed</t>
  </si>
</sst>
</file>

<file path=xl/styles.xml><?xml version="1.0" encoding="utf-8"?>
<styleSheet xmlns="http://schemas.openxmlformats.org/spreadsheetml/2006/main" xmlns:mc="http://schemas.openxmlformats.org/markup-compatibility/2006" xmlns:x14ac="http://schemas.microsoft.com/office/spreadsheetml/2009/9/ac" mc:Ignorable="x14ac">
  <numFmts count="23">
    <numFmt numFmtId="44" formatCode="_(&quot;$&quot;* #,##0.00_);_(&quot;$&quot;* \(#,##0.00\);_(&quot;$&quot;* &quot;-&quot;??_);_(@_)"/>
    <numFmt numFmtId="43" formatCode="_(* #,##0.00_);_(* \(#,##0.00\);_(* &quot;-&quot;??_);_(@_)"/>
    <numFmt numFmtId="164" formatCode="0.000"/>
    <numFmt numFmtId="165" formatCode="0.00&quot;#&quot;"/>
    <numFmt numFmtId="166" formatCode="#,##0.000"/>
    <numFmt numFmtId="167" formatCode="_ * #,##0.00_ ;_ * \-#,##0.00_ ;_ * &quot;-&quot;??_ ;_ @_ "/>
    <numFmt numFmtId="168" formatCode="_(* #,##0_);_(* \(#,##0\);_(* &quot;-&quot;??_);_(@_)"/>
    <numFmt numFmtId="169" formatCode="0.000000"/>
    <numFmt numFmtId="170" formatCode="0.000000000000"/>
    <numFmt numFmtId="171" formatCode="0.0000000000"/>
    <numFmt numFmtId="172" formatCode="0.00000000"/>
    <numFmt numFmtId="173" formatCode="0.00_)"/>
    <numFmt numFmtId="174" formatCode="0.000%"/>
    <numFmt numFmtId="175" formatCode="[$-409]d\-mmm\-yy;@"/>
    <numFmt numFmtId="176" formatCode="0.0"/>
    <numFmt numFmtId="177" formatCode="&quot;ß&quot;#,##0.00_);\(&quot;ß&quot;#,##0.00\)"/>
    <numFmt numFmtId="178" formatCode="0.0000"/>
    <numFmt numFmtId="179" formatCode="0.00000"/>
    <numFmt numFmtId="180" formatCode="0.000000000000000%"/>
    <numFmt numFmtId="181" formatCode="d/mm/yyyy;@"/>
    <numFmt numFmtId="182" formatCode="[$-409]mmm\-yy;@"/>
    <numFmt numFmtId="183" formatCode="_-* #,##0.00_-;\-* #,##0.00_-;_-* &quot;-&quot;??_-;_-@_-"/>
    <numFmt numFmtId="184" formatCode="_([$€-2]* #,##0.00_);_([$€-2]* \(#,##0.00\);_([$€-2]* &quot;-&quot;??_)"/>
  </numFmts>
  <fonts count="65" x14ac:knownFonts="1">
    <font>
      <sz val="10"/>
      <name val="Arial"/>
    </font>
    <font>
      <sz val="11"/>
      <color theme="1"/>
      <name val="Calibri"/>
      <family val="2"/>
      <scheme val="minor"/>
    </font>
    <font>
      <b/>
      <sz val="11"/>
      <color theme="1"/>
      <name val="Calibri"/>
      <family val="2"/>
      <scheme val="minor"/>
    </font>
    <font>
      <sz val="10"/>
      <name val="Arial"/>
      <family val="2"/>
    </font>
    <font>
      <sz val="11"/>
      <name val="Times New Roman"/>
      <family val="1"/>
    </font>
    <font>
      <b/>
      <sz val="12"/>
      <name val="Times New Roman"/>
      <family val="1"/>
    </font>
    <font>
      <sz val="12"/>
      <name val="Arial"/>
      <family val="2"/>
    </font>
    <font>
      <sz val="12"/>
      <name val="Times New Roman"/>
      <family val="1"/>
    </font>
    <font>
      <sz val="10"/>
      <name val="Times New Roman"/>
      <family val="1"/>
    </font>
    <font>
      <b/>
      <sz val="10"/>
      <name val="Times New Roman"/>
      <family val="1"/>
    </font>
    <font>
      <b/>
      <sz val="11"/>
      <name val="Times New Roman"/>
      <family val="1"/>
    </font>
    <font>
      <i/>
      <sz val="11"/>
      <name val="Times New Roman"/>
      <family val="1"/>
    </font>
    <font>
      <sz val="11"/>
      <name val="Arial"/>
      <family val="2"/>
    </font>
    <font>
      <b/>
      <sz val="10"/>
      <name val="Arial"/>
      <family val="2"/>
    </font>
    <font>
      <sz val="11"/>
      <color theme="0"/>
      <name val="Times New Roman"/>
      <family val="1"/>
    </font>
    <font>
      <b/>
      <sz val="11"/>
      <color indexed="8"/>
      <name val="Times New Roman"/>
      <family val="1"/>
    </font>
    <font>
      <sz val="11"/>
      <color indexed="13"/>
      <name val="Times New Roman"/>
      <family val="1"/>
    </font>
    <font>
      <sz val="200"/>
      <name val="Times New Roman"/>
      <family val="1"/>
    </font>
    <font>
      <u/>
      <sz val="11"/>
      <name val="Times New Roman"/>
      <family val="1"/>
    </font>
    <font>
      <sz val="11"/>
      <color indexed="50"/>
      <name val="Times New Roman"/>
      <family val="1"/>
    </font>
    <font>
      <sz val="11"/>
      <color indexed="9"/>
      <name val="Times New Roman"/>
      <family val="1"/>
    </font>
    <font>
      <b/>
      <sz val="11"/>
      <color indexed="9"/>
      <name val="Times New Roman"/>
      <family val="1"/>
    </font>
    <font>
      <sz val="102"/>
      <name val="Times New Roman"/>
      <family val="1"/>
    </font>
    <font>
      <sz val="72"/>
      <name val="Times New Roman"/>
      <family val="1"/>
    </font>
    <font>
      <b/>
      <sz val="11"/>
      <color rgb="FFFF0000"/>
      <name val="Times New Roman"/>
      <family val="1"/>
    </font>
    <font>
      <sz val="11"/>
      <color indexed="8"/>
      <name val="Times New Roman"/>
      <family val="1"/>
    </font>
    <font>
      <vertAlign val="superscript"/>
      <sz val="11"/>
      <name val="Times New Roman"/>
      <family val="1"/>
    </font>
    <font>
      <sz val="11"/>
      <name val="Calibri"/>
      <family val="2"/>
      <scheme val="minor"/>
    </font>
    <font>
      <vertAlign val="superscript"/>
      <sz val="18"/>
      <name val="Times New Roman"/>
      <family val="1"/>
    </font>
    <font>
      <sz val="9"/>
      <name val="Calibri"/>
      <family val="2"/>
      <scheme val="minor"/>
    </font>
    <font>
      <b/>
      <sz val="9"/>
      <color indexed="81"/>
      <name val="Tahoma"/>
      <family val="2"/>
    </font>
    <font>
      <sz val="9"/>
      <color indexed="81"/>
      <name val="Tahoma"/>
      <family val="2"/>
    </font>
    <font>
      <sz val="11"/>
      <color theme="1"/>
      <name val="Times New Roman"/>
      <family val="1"/>
    </font>
    <font>
      <u/>
      <sz val="10"/>
      <color theme="10"/>
      <name val="Arial"/>
      <family val="2"/>
    </font>
    <font>
      <b/>
      <sz val="11"/>
      <color theme="1"/>
      <name val="Times New Roman"/>
      <family val="1"/>
    </font>
    <font>
      <sz val="12"/>
      <name val="Calibri"/>
      <family val="2"/>
    </font>
    <font>
      <b/>
      <u/>
      <sz val="11"/>
      <name val="Times New Roman"/>
      <family val="1"/>
    </font>
    <font>
      <sz val="11"/>
      <color indexed="10"/>
      <name val="Times New Roman"/>
      <family val="1"/>
    </font>
    <font>
      <sz val="11"/>
      <color indexed="40"/>
      <name val="Times New Roman"/>
      <family val="1"/>
    </font>
    <font>
      <sz val="11"/>
      <color indexed="8"/>
      <name val="Calibri"/>
      <family val="2"/>
    </font>
    <font>
      <b/>
      <sz val="11"/>
      <name val="Arial"/>
      <family val="2"/>
    </font>
    <font>
      <sz val="11"/>
      <color indexed="9"/>
      <name val="Calibri"/>
      <family val="2"/>
    </font>
    <font>
      <sz val="11"/>
      <color indexed="20"/>
      <name val="Calibri"/>
      <family val="2"/>
    </font>
    <font>
      <sz val="12"/>
      <name val="Tms Rmn"/>
    </font>
    <font>
      <b/>
      <sz val="11"/>
      <color indexed="52"/>
      <name val="Calibri"/>
      <family val="2"/>
    </font>
    <font>
      <b/>
      <sz val="11"/>
      <color indexed="9"/>
      <name val="Calibri"/>
      <family val="2"/>
    </font>
    <font>
      <sz val="10"/>
      <name val="Helv"/>
    </font>
    <font>
      <i/>
      <sz val="11"/>
      <color indexed="23"/>
      <name val="Calibri"/>
      <family val="2"/>
    </font>
    <font>
      <sz val="11"/>
      <color indexed="17"/>
      <name val="Calibri"/>
      <family val="2"/>
    </font>
    <font>
      <sz val="8"/>
      <name val="Arial"/>
      <family val="2"/>
    </font>
    <font>
      <b/>
      <sz val="12"/>
      <name val="Arial"/>
      <family val="2"/>
    </font>
    <font>
      <b/>
      <sz val="15"/>
      <color indexed="56"/>
      <name val="Calibri"/>
      <family val="2"/>
    </font>
    <font>
      <b/>
      <sz val="13"/>
      <color indexed="56"/>
      <name val="Calibri"/>
      <family val="2"/>
    </font>
    <font>
      <b/>
      <sz val="11"/>
      <color indexed="56"/>
      <name val="Calibri"/>
      <family val="2"/>
    </font>
    <font>
      <u/>
      <sz val="11"/>
      <color theme="10"/>
      <name val="Calibri"/>
      <family val="2"/>
    </font>
    <font>
      <sz val="11"/>
      <color indexed="62"/>
      <name val="Calibri"/>
      <family val="2"/>
    </font>
    <font>
      <sz val="11"/>
      <color indexed="52"/>
      <name val="Calibri"/>
      <family val="2"/>
    </font>
    <font>
      <sz val="11"/>
      <color indexed="60"/>
      <name val="Calibri"/>
      <family val="2"/>
    </font>
    <font>
      <sz val="7"/>
      <name val="Small Fonts"/>
      <family val="2"/>
    </font>
    <font>
      <b/>
      <i/>
      <sz val="16"/>
      <name val="Helv"/>
    </font>
    <font>
      <sz val="11"/>
      <color theme="1"/>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s>
  <fills count="37">
    <fill>
      <patternFill patternType="none"/>
    </fill>
    <fill>
      <patternFill patternType="gray125"/>
    </fill>
    <fill>
      <patternFill patternType="solid">
        <fgColor indexed="47"/>
        <bgColor indexed="64"/>
      </patternFill>
    </fill>
    <fill>
      <patternFill patternType="solid">
        <fgColor theme="0"/>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indexed="9"/>
        <bgColor indexed="64"/>
      </patternFill>
    </fill>
    <fill>
      <patternFill patternType="solid">
        <fgColor indexed="51"/>
        <bgColor indexed="64"/>
      </patternFill>
    </fill>
    <fill>
      <patternFill patternType="solid">
        <fgColor indexed="44"/>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s>
  <borders count="3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style="thin">
        <color indexed="8"/>
      </right>
      <top/>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241">
    <xf numFmtId="0" fontId="0" fillId="0" borderId="0"/>
    <xf numFmtId="167" fontId="3" fillId="0" borderId="0" applyFont="0" applyFill="0" applyBorder="0" applyAlignment="0" applyProtection="0"/>
    <xf numFmtId="9" fontId="3" fillId="0" borderId="0" applyFont="0" applyFill="0" applyBorder="0" applyAlignment="0" applyProtection="0"/>
    <xf numFmtId="0" fontId="3" fillId="0" borderId="0">
      <alignment vertical="center"/>
    </xf>
    <xf numFmtId="0" fontId="3" fillId="0" borderId="0">
      <alignment vertical="center"/>
    </xf>
    <xf numFmtId="0" fontId="3" fillId="0" borderId="0"/>
    <xf numFmtId="0" fontId="3" fillId="0" borderId="0">
      <alignment vertical="center"/>
    </xf>
    <xf numFmtId="0" fontId="3" fillId="0" borderId="0">
      <alignment vertical="center"/>
    </xf>
    <xf numFmtId="0" fontId="3" fillId="0" borderId="0"/>
    <xf numFmtId="0" fontId="8" fillId="0" borderId="0"/>
    <xf numFmtId="0" fontId="3" fillId="0" borderId="0"/>
    <xf numFmtId="0" fontId="3" fillId="0" borderId="0"/>
    <xf numFmtId="0" fontId="8" fillId="0" borderId="0"/>
    <xf numFmtId="9" fontId="3" fillId="0" borderId="0" applyFont="0" applyFill="0" applyBorder="0" applyAlignment="0" applyProtection="0"/>
    <xf numFmtId="0" fontId="33" fillId="0" borderId="0" applyNumberFormat="0" applyFill="0" applyBorder="0" applyAlignment="0" applyProtection="0"/>
    <xf numFmtId="0" fontId="1" fillId="0" borderId="0"/>
    <xf numFmtId="43" fontId="1" fillId="0" borderId="0" applyFont="0" applyFill="0" applyBorder="0" applyAlignment="0" applyProtection="0"/>
    <xf numFmtId="0" fontId="3" fillId="0" borderId="0">
      <alignment vertical="center"/>
    </xf>
    <xf numFmtId="9" fontId="1" fillId="0" borderId="0" applyFont="0" applyFill="0" applyBorder="0" applyAlignment="0" applyProtection="0"/>
    <xf numFmtId="0" fontId="3" fillId="0" borderId="0"/>
    <xf numFmtId="0" fontId="3" fillId="0" borderId="0"/>
    <xf numFmtId="177" fontId="3" fillId="0" borderId="0" applyFont="0" applyFill="0" applyBorder="0" applyAlignment="0" applyProtection="0"/>
    <xf numFmtId="0" fontId="6" fillId="0" borderId="0"/>
    <xf numFmtId="0" fontId="3" fillId="0" borderId="0"/>
    <xf numFmtId="177" fontId="3" fillId="0" borderId="0" applyFont="0" applyFill="0" applyBorder="0" applyAlignment="0" applyProtection="0"/>
    <xf numFmtId="177" fontId="39" fillId="0" borderId="0" applyFont="0" applyFill="0" applyBorder="0" applyAlignment="0" applyProtection="0"/>
    <xf numFmtId="177" fontId="3" fillId="0" borderId="0" applyFont="0" applyFill="0" applyBorder="0" applyAlignment="0" applyProtection="0"/>
    <xf numFmtId="0" fontId="3" fillId="0" borderId="0">
      <alignment vertical="center"/>
    </xf>
    <xf numFmtId="177" fontId="3" fillId="0" borderId="0" applyFont="0" applyFill="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9" borderId="0" applyNumberFormat="0" applyBorder="0" applyAlignment="0" applyProtection="0"/>
    <xf numFmtId="0" fontId="39" fillId="20" borderId="0" applyNumberFormat="0" applyBorder="0" applyAlignment="0" applyProtection="0"/>
    <xf numFmtId="0" fontId="39" fillId="21" borderId="0" applyNumberFormat="0" applyBorder="0" applyAlignment="0" applyProtection="0"/>
    <xf numFmtId="0" fontId="39" fillId="16" borderId="0" applyNumberFormat="0" applyBorder="0" applyAlignment="0" applyProtection="0"/>
    <xf numFmtId="0" fontId="39" fillId="19" borderId="0" applyNumberFormat="0" applyBorder="0" applyAlignment="0" applyProtection="0"/>
    <xf numFmtId="0" fontId="39" fillId="22" borderId="0" applyNumberFormat="0" applyBorder="0" applyAlignment="0" applyProtection="0"/>
    <xf numFmtId="0" fontId="41" fillId="23" borderId="0" applyNumberFormat="0" applyBorder="0" applyAlignment="0" applyProtection="0"/>
    <xf numFmtId="0" fontId="41" fillId="20" borderId="0" applyNumberFormat="0" applyBorder="0" applyAlignment="0" applyProtection="0"/>
    <xf numFmtId="0" fontId="41" fillId="21" borderId="0" applyNumberFormat="0" applyBorder="0" applyAlignment="0" applyProtection="0"/>
    <xf numFmtId="0" fontId="41" fillId="24" borderId="0" applyNumberFormat="0" applyBorder="0" applyAlignment="0" applyProtection="0"/>
    <xf numFmtId="0" fontId="41" fillId="25" borderId="0" applyNumberFormat="0" applyBorder="0" applyAlignment="0" applyProtection="0"/>
    <xf numFmtId="0" fontId="41" fillId="26" borderId="0" applyNumberFormat="0" applyBorder="0" applyAlignment="0" applyProtection="0"/>
    <xf numFmtId="0" fontId="41" fillId="27" borderId="0" applyNumberFormat="0" applyBorder="0" applyAlignment="0" applyProtection="0"/>
    <xf numFmtId="0" fontId="41" fillId="28" borderId="0" applyNumberFormat="0" applyBorder="0" applyAlignment="0" applyProtection="0"/>
    <xf numFmtId="0" fontId="41" fillId="29" borderId="0" applyNumberFormat="0" applyBorder="0" applyAlignment="0" applyProtection="0"/>
    <xf numFmtId="0" fontId="41" fillId="24" borderId="0" applyNumberFormat="0" applyBorder="0" applyAlignment="0" applyProtection="0"/>
    <xf numFmtId="0" fontId="41" fillId="25" borderId="0" applyNumberFormat="0" applyBorder="0" applyAlignment="0" applyProtection="0"/>
    <xf numFmtId="0" fontId="41" fillId="30" borderId="0" applyNumberFormat="0" applyBorder="0" applyAlignment="0" applyProtection="0"/>
    <xf numFmtId="0" fontId="42" fillId="14" borderId="0" applyNumberFormat="0" applyBorder="0" applyAlignment="0" applyProtection="0"/>
    <xf numFmtId="0" fontId="43" fillId="0" borderId="0" applyNumberFormat="0" applyFill="0" applyBorder="0" applyAlignment="0" applyProtection="0"/>
    <xf numFmtId="0" fontId="44" fillId="31" borderId="24" applyNumberFormat="0" applyAlignment="0" applyProtection="0"/>
    <xf numFmtId="0" fontId="45" fillId="32" borderId="25" applyNumberFormat="0" applyAlignment="0" applyProtection="0"/>
    <xf numFmtId="0" fontId="46" fillId="0" borderId="26"/>
    <xf numFmtId="181" fontId="1" fillId="0" borderId="0" applyFont="0" applyFill="0" applyBorder="0" applyAlignment="0" applyProtection="0"/>
    <xf numFmtId="43" fontId="3"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177" fontId="39" fillId="0" borderId="0" applyFont="0" applyFill="0" applyBorder="0" applyAlignment="0" applyProtection="0"/>
    <xf numFmtId="43" fontId="39" fillId="0" borderId="0" applyFont="0" applyFill="0" applyBorder="0" applyAlignment="0" applyProtection="0"/>
    <xf numFmtId="43" fontId="3" fillId="0" borderId="0" applyFont="0" applyFill="0" applyBorder="0" applyAlignment="0" applyProtection="0"/>
    <xf numFmtId="182" fontId="1" fillId="0" borderId="0" applyFont="0" applyFill="0" applyBorder="0" applyAlignment="0" applyProtection="0"/>
    <xf numFmtId="167" fontId="39" fillId="0" borderId="0" applyFont="0" applyFill="0" applyBorder="0" applyAlignment="0" applyProtection="0"/>
    <xf numFmtId="183" fontId="39" fillId="0" borderId="0" applyFont="0" applyFill="0" applyBorder="0" applyAlignment="0" applyProtection="0"/>
    <xf numFmtId="167" fontId="1" fillId="0" borderId="0" applyFont="0" applyFill="0" applyBorder="0" applyAlignment="0" applyProtection="0"/>
    <xf numFmtId="181" fontId="1" fillId="0" borderId="0" applyFont="0" applyFill="0" applyBorder="0" applyAlignment="0" applyProtection="0"/>
    <xf numFmtId="0" fontId="46" fillId="0" borderId="26"/>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47" fillId="0" borderId="0" applyNumberFormat="0" applyFill="0" applyBorder="0" applyAlignment="0" applyProtection="0"/>
    <xf numFmtId="0" fontId="48" fillId="15" borderId="0" applyNumberFormat="0" applyBorder="0" applyAlignment="0" applyProtection="0"/>
    <xf numFmtId="38" fontId="49" fillId="33" borderId="0" applyNumberFormat="0" applyBorder="0" applyAlignment="0" applyProtection="0"/>
    <xf numFmtId="0" fontId="50" fillId="0" borderId="27" applyNumberFormat="0" applyAlignment="0" applyProtection="0">
      <alignment horizontal="left" vertical="center"/>
    </xf>
    <xf numFmtId="0" fontId="50" fillId="0" borderId="4">
      <alignment horizontal="left" vertical="center"/>
    </xf>
    <xf numFmtId="0" fontId="51" fillId="0" borderId="28" applyNumberFormat="0" applyFill="0" applyAlignment="0" applyProtection="0"/>
    <xf numFmtId="0" fontId="52" fillId="0" borderId="29" applyNumberFormat="0" applyFill="0" applyAlignment="0" applyProtection="0"/>
    <xf numFmtId="0" fontId="53" fillId="0" borderId="30" applyNumberFormat="0" applyFill="0" applyAlignment="0" applyProtection="0"/>
    <xf numFmtId="0" fontId="53" fillId="0" borderId="0" applyNumberFormat="0" applyFill="0" applyBorder="0" applyAlignment="0" applyProtection="0"/>
    <xf numFmtId="0" fontId="33" fillId="0" borderId="0" applyNumberFormat="0" applyFill="0" applyBorder="0" applyAlignment="0" applyProtection="0">
      <alignment vertical="top"/>
      <protection locked="0"/>
    </xf>
    <xf numFmtId="0" fontId="54" fillId="0" borderId="0" applyNumberFormat="0" applyFill="0" applyBorder="0" applyAlignment="0" applyProtection="0">
      <alignment vertical="top"/>
      <protection locked="0"/>
    </xf>
    <xf numFmtId="10" fontId="49" fillId="34" borderId="1" applyNumberFormat="0" applyBorder="0" applyAlignment="0" applyProtection="0"/>
    <xf numFmtId="0" fontId="55" fillId="18" borderId="24" applyNumberFormat="0" applyAlignment="0" applyProtection="0"/>
    <xf numFmtId="0" fontId="56" fillId="0" borderId="31" applyNumberFormat="0" applyFill="0" applyAlignment="0" applyProtection="0"/>
    <xf numFmtId="0" fontId="57" fillId="35" borderId="0" applyNumberFormat="0" applyBorder="0" applyAlignment="0" applyProtection="0"/>
    <xf numFmtId="37" fontId="58" fillId="0" borderId="0"/>
    <xf numFmtId="173" fontId="5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184"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9"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9" fillId="36" borderId="32" applyNumberFormat="0" applyFont="0" applyAlignment="0" applyProtection="0"/>
    <xf numFmtId="0" fontId="61" fillId="31" borderId="33" applyNumberFormat="0" applyAlignment="0" applyProtection="0"/>
    <xf numFmtId="177" fontId="3" fillId="0" borderId="0" applyFont="0" applyFill="0" applyBorder="0" applyAlignment="0" applyProtection="0"/>
    <xf numFmtId="10"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9" fillId="0" borderId="0" applyFont="0" applyFill="0" applyBorder="0" applyAlignment="0" applyProtection="0"/>
    <xf numFmtId="9" fontId="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0" fontId="3" fillId="0" borderId="0"/>
    <xf numFmtId="0" fontId="3" fillId="0" borderId="0" applyBorder="0" applyProtection="0"/>
    <xf numFmtId="0" fontId="62" fillId="0" borderId="0" applyNumberFormat="0" applyFill="0" applyBorder="0" applyAlignment="0" applyProtection="0"/>
    <xf numFmtId="0" fontId="63" fillId="0" borderId="34" applyNumberFormat="0" applyFill="0" applyAlignment="0" applyProtection="0"/>
    <xf numFmtId="0" fontId="64" fillId="0" borderId="0" applyNumberFormat="0" applyFill="0" applyBorder="0" applyAlignment="0" applyProtection="0"/>
  </cellStyleXfs>
  <cellXfs count="868">
    <xf numFmtId="0" fontId="0" fillId="0" borderId="0" xfId="0"/>
    <xf numFmtId="0" fontId="4" fillId="0" borderId="0" xfId="3" applyFont="1" applyAlignment="1">
      <alignment horizontal="center" vertical="center"/>
    </xf>
    <xf numFmtId="0" fontId="4" fillId="0" borderId="0" xfId="3" applyFont="1">
      <alignment vertical="center"/>
    </xf>
    <xf numFmtId="0" fontId="6" fillId="0" borderId="0" xfId="0" applyFont="1" applyAlignment="1">
      <alignment horizontal="center" vertical="center"/>
    </xf>
    <xf numFmtId="0" fontId="4" fillId="0" borderId="0" xfId="0" applyFont="1" applyBorder="1"/>
    <xf numFmtId="0" fontId="7" fillId="0" borderId="0" xfId="3" applyFont="1" applyAlignment="1">
      <alignment horizontal="center" vertical="center"/>
    </xf>
    <xf numFmtId="0" fontId="7" fillId="0" borderId="0" xfId="3" applyFont="1">
      <alignment vertical="center"/>
    </xf>
    <xf numFmtId="0" fontId="5" fillId="0" borderId="0" xfId="3" applyFont="1" applyAlignment="1">
      <alignment horizontal="right" vertical="center"/>
    </xf>
    <xf numFmtId="0" fontId="7" fillId="0" borderId="1" xfId="3" applyFont="1" applyBorder="1" applyAlignment="1">
      <alignment horizontal="center" vertical="center"/>
    </xf>
    <xf numFmtId="0" fontId="7" fillId="3" borderId="1" xfId="3" applyFont="1" applyFill="1" applyBorder="1">
      <alignment vertical="center"/>
    </xf>
    <xf numFmtId="0" fontId="7" fillId="3" borderId="1" xfId="3" applyFont="1" applyFill="1" applyBorder="1" applyAlignment="1">
      <alignment horizontal="left" vertical="center"/>
    </xf>
    <xf numFmtId="0" fontId="7" fillId="0" borderId="1" xfId="4" applyFont="1" applyBorder="1">
      <alignment vertical="center"/>
    </xf>
    <xf numFmtId="0" fontId="7" fillId="3" borderId="1" xfId="3" applyFont="1" applyFill="1" applyBorder="1" applyAlignment="1">
      <alignment vertical="top" wrapText="1"/>
    </xf>
    <xf numFmtId="0" fontId="7" fillId="4" borderId="1" xfId="3" applyFont="1" applyFill="1" applyBorder="1" applyAlignment="1">
      <alignment horizontal="center" vertical="center"/>
    </xf>
    <xf numFmtId="0" fontId="5" fillId="4" borderId="1" xfId="4" applyFont="1" applyFill="1" applyBorder="1">
      <alignment vertical="center"/>
    </xf>
    <xf numFmtId="0" fontId="7" fillId="4" borderId="1" xfId="4" applyFont="1" applyFill="1" applyBorder="1" applyAlignment="1">
      <alignment horizontal="left" vertical="center"/>
    </xf>
    <xf numFmtId="0" fontId="7" fillId="0" borderId="1" xfId="4" applyFont="1" applyBorder="1" applyAlignment="1">
      <alignment horizontal="center" vertical="center"/>
    </xf>
    <xf numFmtId="0" fontId="7" fillId="0" borderId="1" xfId="4" applyFont="1" applyFill="1" applyBorder="1" applyAlignment="1">
      <alignment horizontal="left" vertical="center"/>
    </xf>
    <xf numFmtId="0" fontId="8" fillId="0" borderId="0" xfId="3" applyFont="1">
      <alignment vertical="center"/>
    </xf>
    <xf numFmtId="0" fontId="7" fillId="0" borderId="0" xfId="0" applyFont="1" applyBorder="1"/>
    <xf numFmtId="0" fontId="10" fillId="0" borderId="0" xfId="3" applyFont="1" applyAlignment="1">
      <alignment horizontal="right" vertical="center"/>
    </xf>
    <xf numFmtId="0" fontId="4" fillId="0" borderId="0" xfId="4" applyFont="1">
      <alignment vertical="center"/>
    </xf>
    <xf numFmtId="0" fontId="10" fillId="2" borderId="1" xfId="4" applyFont="1" applyFill="1" applyBorder="1" applyAlignment="1">
      <alignment horizontal="center" vertical="center"/>
    </xf>
    <xf numFmtId="0" fontId="10" fillId="2" borderId="1" xfId="4" applyFont="1" applyFill="1" applyBorder="1" applyAlignment="1">
      <alignment horizontal="center" vertical="center" wrapText="1"/>
    </xf>
    <xf numFmtId="0" fontId="7" fillId="0" borderId="1" xfId="6" applyFont="1" applyBorder="1">
      <alignment vertical="center"/>
    </xf>
    <xf numFmtId="0" fontId="7" fillId="0" borderId="1" xfId="6" applyFont="1" applyFill="1" applyBorder="1" applyAlignment="1">
      <alignment horizontal="center" vertical="center"/>
    </xf>
    <xf numFmtId="2" fontId="7" fillId="0" borderId="1" xfId="6" applyNumberFormat="1" applyFont="1" applyFill="1" applyBorder="1" applyAlignment="1">
      <alignment horizontal="center" vertical="center"/>
    </xf>
    <xf numFmtId="2" fontId="4" fillId="0" borderId="1" xfId="3" applyNumberFormat="1" applyFont="1" applyBorder="1" applyAlignment="1">
      <alignment horizontal="center" vertical="center"/>
    </xf>
    <xf numFmtId="0" fontId="4" fillId="0" borderId="1" xfId="3" applyFont="1" applyBorder="1">
      <alignment vertical="center"/>
    </xf>
    <xf numFmtId="2" fontId="4" fillId="0" borderId="1" xfId="3" applyNumberFormat="1" applyFont="1" applyFill="1" applyBorder="1" applyAlignment="1">
      <alignment horizontal="center" vertical="center"/>
    </xf>
    <xf numFmtId="0" fontId="7" fillId="0" borderId="1" xfId="6" applyFont="1" applyBorder="1" applyAlignment="1">
      <alignment vertical="top" wrapText="1"/>
    </xf>
    <xf numFmtId="0" fontId="7" fillId="0" borderId="1" xfId="7" applyFont="1" applyFill="1" applyBorder="1" applyAlignment="1">
      <alignment horizontal="center" vertical="center"/>
    </xf>
    <xf numFmtId="0" fontId="5" fillId="0" borderId="1" xfId="6" applyFont="1" applyBorder="1">
      <alignment vertical="center"/>
    </xf>
    <xf numFmtId="0" fontId="5" fillId="0" borderId="1" xfId="6" applyFont="1" applyFill="1" applyBorder="1">
      <alignment vertical="center"/>
    </xf>
    <xf numFmtId="2" fontId="5" fillId="0" borderId="1" xfId="6" applyNumberFormat="1" applyFont="1" applyFill="1" applyBorder="1" applyAlignment="1">
      <alignment horizontal="center" vertical="center"/>
    </xf>
    <xf numFmtId="0" fontId="10" fillId="0" borderId="0" xfId="3" applyFont="1">
      <alignment vertical="center"/>
    </xf>
    <xf numFmtId="0" fontId="5" fillId="0" borderId="1" xfId="6" applyFont="1" applyBorder="1" applyAlignment="1">
      <alignment horizontal="right" vertical="center"/>
    </xf>
    <xf numFmtId="2" fontId="10" fillId="0" borderId="1" xfId="3" applyNumberFormat="1" applyFont="1" applyBorder="1" applyAlignment="1">
      <alignment horizontal="center" vertical="center"/>
    </xf>
    <xf numFmtId="0" fontId="7" fillId="0" borderId="1" xfId="6" applyFont="1" applyBorder="1" applyAlignment="1">
      <alignment horizontal="center" vertical="center"/>
    </xf>
    <xf numFmtId="2" fontId="7" fillId="0" borderId="1" xfId="6" applyNumberFormat="1" applyFont="1" applyBorder="1" applyAlignment="1">
      <alignment horizontal="center" vertical="center"/>
    </xf>
    <xf numFmtId="0" fontId="4" fillId="0" borderId="1" xfId="4" applyFont="1" applyFill="1" applyBorder="1" applyAlignment="1">
      <alignment vertical="top" wrapText="1"/>
    </xf>
    <xf numFmtId="2" fontId="5" fillId="0" borderId="1" xfId="6" applyNumberFormat="1" applyFont="1" applyBorder="1" applyAlignment="1">
      <alignment horizontal="center" vertical="center"/>
    </xf>
    <xf numFmtId="0" fontId="5" fillId="0" borderId="0" xfId="6" applyFont="1" applyBorder="1" applyAlignment="1">
      <alignment horizontal="right" vertical="center"/>
    </xf>
    <xf numFmtId="0" fontId="5" fillId="0" borderId="0" xfId="6" applyFont="1" applyBorder="1">
      <alignment vertical="center"/>
    </xf>
    <xf numFmtId="0" fontId="7" fillId="0" borderId="0" xfId="6" applyFont="1" applyBorder="1">
      <alignment vertical="center"/>
    </xf>
    <xf numFmtId="2" fontId="7" fillId="0" borderId="0" xfId="6" applyNumberFormat="1" applyFont="1" applyBorder="1">
      <alignment vertical="center"/>
    </xf>
    <xf numFmtId="0" fontId="11" fillId="0" borderId="0" xfId="3" applyFont="1">
      <alignment vertical="center"/>
    </xf>
    <xf numFmtId="0" fontId="10" fillId="0" borderId="0" xfId="0" applyFont="1" applyBorder="1" applyAlignment="1">
      <alignment horizontal="center"/>
    </xf>
    <xf numFmtId="0" fontId="10" fillId="0" borderId="0" xfId="0" applyFont="1" applyBorder="1" applyAlignment="1"/>
    <xf numFmtId="0" fontId="10" fillId="0" borderId="0" xfId="0" applyFont="1" applyBorder="1" applyAlignment="1">
      <alignment vertical="top"/>
    </xf>
    <xf numFmtId="0" fontId="4" fillId="0" borderId="1" xfId="0" applyFont="1" applyFill="1" applyBorder="1" applyAlignment="1" applyProtection="1">
      <alignment horizontal="center"/>
    </xf>
    <xf numFmtId="0" fontId="4" fillId="0" borderId="1" xfId="0" applyFont="1" applyBorder="1" applyAlignment="1">
      <alignment vertical="top"/>
    </xf>
    <xf numFmtId="0" fontId="4" fillId="0" borderId="1" xfId="7" applyFont="1" applyFill="1" applyBorder="1" applyAlignment="1">
      <alignment horizontal="center" vertical="center"/>
    </xf>
    <xf numFmtId="2" fontId="4" fillId="0" borderId="1" xfId="7" applyNumberFormat="1" applyFont="1" applyFill="1" applyBorder="1" applyAlignment="1">
      <alignment horizontal="center" vertical="center"/>
    </xf>
    <xf numFmtId="2" fontId="4" fillId="3" borderId="1" xfId="0" applyNumberFormat="1" applyFont="1" applyFill="1" applyBorder="1" applyAlignment="1" applyProtection="1">
      <alignment horizontal="center"/>
    </xf>
    <xf numFmtId="0" fontId="4" fillId="3" borderId="1" xfId="0" applyFont="1" applyFill="1" applyBorder="1" applyAlignment="1" applyProtection="1">
      <alignment horizontal="center"/>
    </xf>
    <xf numFmtId="0" fontId="4" fillId="0" borderId="0" xfId="0" applyFont="1" applyBorder="1" applyAlignment="1">
      <alignment vertical="top"/>
    </xf>
    <xf numFmtId="0" fontId="4" fillId="0" borderId="1" xfId="5" applyFont="1" applyFill="1" applyBorder="1" applyAlignment="1" applyProtection="1">
      <alignment horizontal="left"/>
    </xf>
    <xf numFmtId="2" fontId="4" fillId="0" borderId="1" xfId="0" applyNumberFormat="1" applyFont="1" applyFill="1" applyBorder="1" applyAlignment="1" applyProtection="1">
      <alignment horizontal="center" vertical="center"/>
    </xf>
    <xf numFmtId="0" fontId="4" fillId="0" borderId="0" xfId="0" applyFont="1" applyFill="1" applyBorder="1" applyAlignment="1">
      <alignment vertical="top"/>
    </xf>
    <xf numFmtId="165" fontId="4" fillId="3" borderId="1" xfId="0" applyNumberFormat="1" applyFont="1" applyFill="1" applyBorder="1" applyAlignment="1" applyProtection="1">
      <alignment horizontal="center"/>
    </xf>
    <xf numFmtId="0" fontId="10" fillId="0" borderId="5" xfId="0" applyFont="1" applyFill="1" applyBorder="1" applyAlignment="1" applyProtection="1">
      <alignment horizontal="left" wrapText="1"/>
    </xf>
    <xf numFmtId="0" fontId="10" fillId="3" borderId="1" xfId="0" applyFont="1" applyFill="1" applyBorder="1" applyAlignment="1" applyProtection="1">
      <alignment horizontal="left"/>
    </xf>
    <xf numFmtId="2" fontId="10" fillId="3" borderId="1" xfId="0" applyNumberFormat="1" applyFont="1" applyFill="1" applyBorder="1" applyAlignment="1" applyProtection="1">
      <alignment horizontal="center" vertical="center"/>
    </xf>
    <xf numFmtId="164" fontId="10" fillId="3" borderId="1" xfId="0" applyNumberFormat="1" applyFont="1" applyFill="1" applyBorder="1" applyAlignment="1" applyProtection="1">
      <alignment horizontal="center" vertical="center"/>
    </xf>
    <xf numFmtId="0" fontId="10" fillId="0" borderId="0" xfId="0" applyFont="1" applyBorder="1"/>
    <xf numFmtId="0" fontId="4" fillId="0" borderId="0" xfId="0" applyFont="1" applyBorder="1" applyAlignment="1">
      <alignment horizontal="center"/>
    </xf>
    <xf numFmtId="2" fontId="4" fillId="0" borderId="0" xfId="0" applyNumberFormat="1" applyFont="1" applyBorder="1" applyAlignment="1">
      <alignment horizontal="center"/>
    </xf>
    <xf numFmtId="0" fontId="10" fillId="0" borderId="0" xfId="8" applyFont="1" applyBorder="1" applyAlignment="1">
      <alignment horizontal="left"/>
    </xf>
    <xf numFmtId="0" fontId="4" fillId="0" borderId="0" xfId="8" applyFont="1" applyBorder="1"/>
    <xf numFmtId="0" fontId="10" fillId="0" borderId="0" xfId="8" applyFont="1" applyBorder="1" applyAlignment="1">
      <alignment horizontal="centerContinuous"/>
    </xf>
    <xf numFmtId="0" fontId="4" fillId="0" borderId="0" xfId="8" applyFont="1" applyBorder="1" applyAlignment="1">
      <alignment horizontal="centerContinuous"/>
    </xf>
    <xf numFmtId="0" fontId="4" fillId="0" borderId="0" xfId="8" applyFont="1" applyBorder="1" applyAlignment="1">
      <alignment horizontal="center"/>
    </xf>
    <xf numFmtId="0" fontId="10" fillId="0" borderId="0" xfId="0" applyFont="1" applyBorder="1" applyAlignment="1">
      <alignment horizontal="center" vertical="center"/>
    </xf>
    <xf numFmtId="0" fontId="4" fillId="0" borderId="0" xfId="0" applyFont="1" applyAlignment="1">
      <alignment horizontal="center" vertical="center"/>
    </xf>
    <xf numFmtId="0" fontId="4" fillId="0" borderId="0" xfId="8" applyFont="1" applyFill="1" applyBorder="1"/>
    <xf numFmtId="0" fontId="10" fillId="0" borderId="0" xfId="8" applyFont="1" applyFill="1" applyBorder="1" applyAlignment="1">
      <alignment horizontal="right"/>
    </xf>
    <xf numFmtId="0" fontId="4" fillId="0" borderId="0" xfId="8" applyFont="1" applyBorder="1" applyAlignment="1"/>
    <xf numFmtId="0" fontId="10" fillId="5" borderId="1" xfId="9" applyFont="1" applyFill="1" applyBorder="1" applyAlignment="1">
      <alignment horizontal="center" vertical="center"/>
    </xf>
    <xf numFmtId="0" fontId="10" fillId="6" borderId="1" xfId="8" applyFont="1" applyFill="1" applyBorder="1" applyAlignment="1">
      <alignment horizontal="center" vertical="center"/>
    </xf>
    <xf numFmtId="0" fontId="10" fillId="6" borderId="1" xfId="9" applyFont="1" applyFill="1" applyBorder="1" applyAlignment="1">
      <alignment horizontal="center" vertical="center"/>
    </xf>
    <xf numFmtId="0" fontId="10" fillId="6" borderId="8" xfId="9" applyFont="1" applyFill="1" applyBorder="1" applyAlignment="1">
      <alignment horizontal="center" vertical="center" wrapText="1"/>
    </xf>
    <xf numFmtId="0" fontId="10" fillId="6" borderId="0" xfId="4" applyFont="1" applyFill="1" applyBorder="1" applyAlignment="1">
      <alignment horizontal="center" vertical="center"/>
    </xf>
    <xf numFmtId="0" fontId="4" fillId="6" borderId="0" xfId="8" applyFont="1" applyFill="1" applyBorder="1" applyAlignment="1">
      <alignment vertical="top"/>
    </xf>
    <xf numFmtId="0" fontId="10" fillId="0" borderId="1" xfId="8" applyFont="1" applyFill="1" applyBorder="1" applyAlignment="1">
      <alignment horizontal="center" vertical="center"/>
    </xf>
    <xf numFmtId="0" fontId="10" fillId="0" borderId="1" xfId="8" applyFont="1" applyFill="1" applyBorder="1" applyAlignment="1" applyProtection="1">
      <alignment horizontal="left" vertical="center"/>
    </xf>
    <xf numFmtId="0" fontId="4" fillId="0" borderId="1" xfId="4" applyFont="1" applyFill="1" applyBorder="1">
      <alignment vertical="center"/>
    </xf>
    <xf numFmtId="0" fontId="4" fillId="0" borderId="8" xfId="4" applyFont="1" applyFill="1" applyBorder="1">
      <alignment vertical="center"/>
    </xf>
    <xf numFmtId="0" fontId="4" fillId="0" borderId="0" xfId="4" applyFont="1" applyFill="1" applyBorder="1">
      <alignment vertical="center"/>
    </xf>
    <xf numFmtId="0" fontId="10" fillId="0" borderId="0" xfId="8" applyFont="1" applyBorder="1"/>
    <xf numFmtId="0" fontId="10" fillId="0" borderId="1" xfId="8" applyFont="1" applyFill="1" applyBorder="1" applyAlignment="1">
      <alignment horizontal="center" vertical="center" wrapText="1"/>
    </xf>
    <xf numFmtId="0" fontId="10" fillId="0" borderId="1" xfId="8" applyFont="1" applyFill="1" applyBorder="1" applyAlignment="1">
      <alignment vertical="center" wrapText="1"/>
    </xf>
    <xf numFmtId="0" fontId="4" fillId="0" borderId="1" xfId="8" applyFont="1" applyFill="1" applyBorder="1" applyAlignment="1">
      <alignment horizontal="center" vertical="center" wrapText="1"/>
    </xf>
    <xf numFmtId="0" fontId="4" fillId="0" borderId="1" xfId="8" applyFont="1" applyFill="1" applyBorder="1" applyAlignment="1">
      <alignment vertical="center" wrapText="1"/>
    </xf>
    <xf numFmtId="0" fontId="4" fillId="0" borderId="1" xfId="8" quotePrefix="1" applyFont="1" applyFill="1" applyBorder="1" applyAlignment="1">
      <alignment vertical="center" wrapText="1"/>
    </xf>
    <xf numFmtId="0" fontId="4" fillId="0" borderId="0" xfId="8" applyFont="1"/>
    <xf numFmtId="0" fontId="4" fillId="0" borderId="1" xfId="8" applyFont="1" applyFill="1" applyBorder="1"/>
    <xf numFmtId="0" fontId="10" fillId="0" borderId="1" xfId="8" applyFont="1" applyFill="1" applyBorder="1" applyAlignment="1">
      <alignment horizontal="right"/>
    </xf>
    <xf numFmtId="0" fontId="10" fillId="0" borderId="8" xfId="8" applyFont="1" applyFill="1" applyBorder="1" applyAlignment="1">
      <alignment horizontal="right"/>
    </xf>
    <xf numFmtId="0" fontId="10" fillId="0" borderId="8" xfId="4" applyFont="1" applyFill="1" applyBorder="1" applyAlignment="1">
      <alignment vertical="center" wrapText="1"/>
    </xf>
    <xf numFmtId="0" fontId="10" fillId="0" borderId="8" xfId="4" applyFont="1" applyFill="1" applyBorder="1" applyAlignment="1">
      <alignment horizontal="center" vertical="center" wrapText="1"/>
    </xf>
    <xf numFmtId="0" fontId="10" fillId="7" borderId="1" xfId="8" applyFont="1" applyFill="1" applyBorder="1" applyAlignment="1">
      <alignment horizontal="center" vertical="center" wrapText="1"/>
    </xf>
    <xf numFmtId="0" fontId="10" fillId="7" borderId="1" xfId="8" applyFont="1" applyFill="1" applyBorder="1" applyAlignment="1">
      <alignment vertical="center" wrapText="1"/>
    </xf>
    <xf numFmtId="0" fontId="10" fillId="7" borderId="8" xfId="4" applyFont="1" applyFill="1" applyBorder="1">
      <alignment vertical="center"/>
    </xf>
    <xf numFmtId="0" fontId="10" fillId="3" borderId="1" xfId="8" applyFont="1" applyFill="1" applyBorder="1" applyAlignment="1">
      <alignment horizontal="center" vertical="center" wrapText="1"/>
    </xf>
    <xf numFmtId="0" fontId="10" fillId="3" borderId="1" xfId="8" applyFont="1" applyFill="1" applyBorder="1" applyAlignment="1">
      <alignment vertical="center" wrapText="1"/>
    </xf>
    <xf numFmtId="0" fontId="10" fillId="3" borderId="8" xfId="4" applyFont="1" applyFill="1" applyBorder="1">
      <alignment vertical="center"/>
    </xf>
    <xf numFmtId="0" fontId="4" fillId="0" borderId="1" xfId="8" applyFont="1" applyBorder="1"/>
    <xf numFmtId="0" fontId="4" fillId="0" borderId="8" xfId="8" applyFont="1" applyBorder="1"/>
    <xf numFmtId="0" fontId="4" fillId="0" borderId="1" xfId="8" applyFont="1" applyFill="1" applyBorder="1" applyAlignment="1">
      <alignment horizontal="center"/>
    </xf>
    <xf numFmtId="0" fontId="4" fillId="0" borderId="8" xfId="8" applyFont="1" applyFill="1" applyBorder="1"/>
    <xf numFmtId="0" fontId="4" fillId="0" borderId="1" xfId="8" applyFont="1" applyFill="1" applyBorder="1" applyAlignment="1">
      <alignment horizontal="right" vertical="center" wrapText="1"/>
    </xf>
    <xf numFmtId="0" fontId="10" fillId="0" borderId="1" xfId="8" applyFont="1" applyFill="1" applyBorder="1" applyAlignment="1" applyProtection="1">
      <alignment horizontal="left" vertical="center" wrapText="1"/>
    </xf>
    <xf numFmtId="0" fontId="4" fillId="7" borderId="8" xfId="4" applyFont="1" applyFill="1" applyBorder="1">
      <alignment vertical="center"/>
    </xf>
    <xf numFmtId="0" fontId="10" fillId="8" borderId="1" xfId="8" applyFont="1" applyFill="1" applyBorder="1" applyAlignment="1">
      <alignment horizontal="center" vertical="center"/>
    </xf>
    <xf numFmtId="0" fontId="10" fillId="8" borderId="1" xfId="8" applyFont="1" applyFill="1" applyBorder="1" applyAlignment="1" applyProtection="1">
      <alignment horizontal="left" vertical="center" wrapText="1"/>
    </xf>
    <xf numFmtId="0" fontId="4" fillId="8" borderId="9" xfId="8" applyFont="1" applyFill="1" applyBorder="1"/>
    <xf numFmtId="0" fontId="4" fillId="0" borderId="0" xfId="8" applyFont="1" applyFill="1" applyBorder="1" applyAlignment="1">
      <alignment horizontal="center" vertical="center"/>
    </xf>
    <xf numFmtId="0" fontId="10" fillId="0" borderId="0" xfId="8" applyFont="1" applyFill="1" applyBorder="1" applyAlignment="1" applyProtection="1">
      <alignment horizontal="left" vertical="center" wrapText="1"/>
    </xf>
    <xf numFmtId="0" fontId="4" fillId="0" borderId="0" xfId="8" applyFont="1" applyFill="1" applyBorder="1" applyAlignment="1"/>
    <xf numFmtId="0" fontId="10" fillId="0" borderId="0" xfId="8" applyFont="1" applyFill="1" applyBorder="1" applyAlignment="1">
      <alignment wrapText="1"/>
    </xf>
    <xf numFmtId="0" fontId="4" fillId="0" borderId="0" xfId="5" applyFont="1" applyBorder="1"/>
    <xf numFmtId="0" fontId="4" fillId="0" borderId="1" xfId="4" applyFont="1" applyBorder="1" applyAlignment="1">
      <alignment horizontal="center" vertical="center"/>
    </xf>
    <xf numFmtId="0" fontId="4" fillId="0" borderId="1" xfId="4" applyFont="1" applyBorder="1">
      <alignment vertical="center"/>
    </xf>
    <xf numFmtId="0" fontId="10" fillId="0" borderId="1" xfId="4" applyFont="1" applyBorder="1" applyAlignment="1">
      <alignment horizontal="center" vertical="center"/>
    </xf>
    <xf numFmtId="0" fontId="10" fillId="3" borderId="1" xfId="5" applyFont="1" applyFill="1" applyBorder="1" applyAlignment="1" applyProtection="1">
      <alignment horizontal="left"/>
    </xf>
    <xf numFmtId="0" fontId="4" fillId="3" borderId="1" xfId="5" applyFont="1" applyFill="1" applyBorder="1" applyAlignment="1" applyProtection="1">
      <alignment horizontal="left"/>
    </xf>
    <xf numFmtId="0" fontId="4" fillId="3" borderId="1" xfId="5" applyFont="1" applyFill="1" applyBorder="1" applyAlignment="1" applyProtection="1">
      <alignment horizontal="center"/>
    </xf>
    <xf numFmtId="0" fontId="4" fillId="6" borderId="1" xfId="10" applyFont="1" applyFill="1" applyBorder="1" applyAlignment="1" applyProtection="1">
      <alignment horizontal="left" indent="1"/>
    </xf>
    <xf numFmtId="0" fontId="3" fillId="0" borderId="1" xfId="5" applyBorder="1"/>
    <xf numFmtId="0" fontId="8" fillId="0" borderId="1" xfId="5" applyFont="1" applyBorder="1" applyAlignment="1">
      <alignment vertical="top" wrapText="1"/>
    </xf>
    <xf numFmtId="0" fontId="4" fillId="0" borderId="0" xfId="0" applyFont="1" applyAlignment="1">
      <alignment vertical="center"/>
    </xf>
    <xf numFmtId="0" fontId="10" fillId="0" borderId="0" xfId="7" applyFont="1" applyAlignment="1">
      <alignment horizontal="center" vertical="center"/>
    </xf>
    <xf numFmtId="0" fontId="4" fillId="0" borderId="0" xfId="0" applyFont="1"/>
    <xf numFmtId="0" fontId="10" fillId="0" borderId="0" xfId="0" applyFont="1" applyBorder="1" applyAlignment="1">
      <alignment horizontal="center" vertical="top"/>
    </xf>
    <xf numFmtId="0" fontId="10" fillId="0" borderId="0" xfId="0" applyFont="1" applyAlignment="1">
      <alignment horizontal="center" vertical="center"/>
    </xf>
    <xf numFmtId="0" fontId="10" fillId="2" borderId="3" xfId="4" applyFont="1" applyFill="1" applyBorder="1" applyAlignment="1">
      <alignment horizontal="center" vertical="center" wrapText="1"/>
    </xf>
    <xf numFmtId="10" fontId="10" fillId="9" borderId="1" xfId="4" applyNumberFormat="1" applyFont="1" applyFill="1" applyBorder="1" applyAlignment="1">
      <alignment horizontal="center" vertical="center" wrapText="1"/>
    </xf>
    <xf numFmtId="0" fontId="4" fillId="0" borderId="1" xfId="0" applyFont="1" applyBorder="1"/>
    <xf numFmtId="166" fontId="4" fillId="0" borderId="1" xfId="4" applyNumberFormat="1" applyFont="1" applyBorder="1" applyAlignment="1">
      <alignment horizontal="center" vertical="center"/>
    </xf>
    <xf numFmtId="166" fontId="4" fillId="0" borderId="1" xfId="0" applyNumberFormat="1" applyFont="1" applyBorder="1" applyAlignment="1">
      <alignment horizontal="center"/>
    </xf>
    <xf numFmtId="0" fontId="10" fillId="0" borderId="1" xfId="0" applyFont="1" applyBorder="1"/>
    <xf numFmtId="166" fontId="10" fillId="0" borderId="1" xfId="4" applyNumberFormat="1" applyFont="1" applyBorder="1" applyAlignment="1">
      <alignment horizontal="center" vertical="center"/>
    </xf>
    <xf numFmtId="0" fontId="10" fillId="0" borderId="1" xfId="4" applyFont="1" applyBorder="1">
      <alignment vertical="center"/>
    </xf>
    <xf numFmtId="0" fontId="10" fillId="0" borderId="0" xfId="4" applyFont="1">
      <alignment vertical="center"/>
    </xf>
    <xf numFmtId="10" fontId="4" fillId="0" borderId="0" xfId="2" applyNumberFormat="1" applyFont="1" applyFill="1"/>
    <xf numFmtId="166" fontId="4" fillId="0" borderId="0" xfId="0" applyNumberFormat="1" applyFont="1" applyFill="1"/>
    <xf numFmtId="0" fontId="4" fillId="0" borderId="1" xfId="5" applyFont="1" applyBorder="1" applyAlignment="1">
      <alignment horizontal="center" vertical="top"/>
    </xf>
    <xf numFmtId="0" fontId="4" fillId="0" borderId="1" xfId="5" applyFont="1" applyBorder="1" applyAlignment="1">
      <alignment vertical="top" wrapText="1"/>
    </xf>
    <xf numFmtId="0" fontId="4" fillId="0" borderId="1" xfId="5" applyFont="1" applyBorder="1" applyAlignment="1">
      <alignment horizontal="center" vertical="center" wrapText="1"/>
    </xf>
    <xf numFmtId="0" fontId="10" fillId="0" borderId="1" xfId="5" applyFont="1" applyBorder="1" applyAlignment="1">
      <alignment horizontal="center" vertical="top"/>
    </xf>
    <xf numFmtId="0" fontId="10" fillId="0" borderId="1" xfId="5" applyFont="1" applyBorder="1" applyAlignment="1">
      <alignment vertical="top" wrapText="1"/>
    </xf>
    <xf numFmtId="0" fontId="10" fillId="0" borderId="1" xfId="5" applyFont="1" applyBorder="1" applyAlignment="1">
      <alignment horizontal="center" vertical="center" wrapText="1"/>
    </xf>
    <xf numFmtId="0" fontId="4" fillId="2" borderId="1" xfId="5" applyFont="1" applyFill="1" applyBorder="1" applyAlignment="1">
      <alignment horizontal="center"/>
    </xf>
    <xf numFmtId="0" fontId="10" fillId="2" borderId="1" xfId="5" applyFont="1" applyFill="1" applyBorder="1"/>
    <xf numFmtId="0" fontId="10" fillId="0" borderId="0" xfId="0" applyFont="1" applyAlignment="1">
      <alignment horizontal="right" vertical="center"/>
    </xf>
    <xf numFmtId="0" fontId="4" fillId="0" borderId="0" xfId="0" applyFont="1" applyAlignment="1">
      <alignment wrapText="1"/>
    </xf>
    <xf numFmtId="0" fontId="4" fillId="6" borderId="1" xfId="0" quotePrefix="1" applyFont="1" applyFill="1" applyBorder="1" applyAlignment="1">
      <alignment horizontal="left" vertical="top" wrapText="1"/>
    </xf>
    <xf numFmtId="164" fontId="4" fillId="0" borderId="1" xfId="4" applyNumberFormat="1" applyFont="1" applyBorder="1" applyAlignment="1">
      <alignment horizontal="center" vertical="center"/>
    </xf>
    <xf numFmtId="9" fontId="4" fillId="0" borderId="0" xfId="2" applyFont="1"/>
    <xf numFmtId="0" fontId="4" fillId="6" borderId="1" xfId="0" applyFont="1" applyFill="1" applyBorder="1" applyAlignment="1" applyProtection="1">
      <alignment horizontal="left"/>
    </xf>
    <xf numFmtId="164" fontId="4" fillId="6" borderId="1" xfId="0" applyNumberFormat="1" applyFont="1" applyFill="1" applyBorder="1" applyAlignment="1" applyProtection="1">
      <alignment horizontal="center"/>
    </xf>
    <xf numFmtId="0" fontId="4" fillId="0" borderId="1" xfId="0" applyFont="1" applyFill="1" applyBorder="1" applyAlignment="1" applyProtection="1">
      <alignment horizontal="left"/>
    </xf>
    <xf numFmtId="164" fontId="4" fillId="0" borderId="1" xfId="4" applyNumberFormat="1" applyFont="1" applyFill="1" applyBorder="1" applyAlignment="1">
      <alignment horizontal="center" vertical="center"/>
    </xf>
    <xf numFmtId="0" fontId="10" fillId="6" borderId="1" xfId="0" applyFont="1" applyFill="1" applyBorder="1" applyAlignment="1" applyProtection="1">
      <alignment horizontal="left"/>
    </xf>
    <xf numFmtId="164" fontId="10" fillId="0" borderId="1" xfId="4" applyNumberFormat="1" applyFont="1" applyBorder="1" applyAlignment="1">
      <alignment horizontal="center" vertical="center"/>
    </xf>
    <xf numFmtId="0" fontId="4" fillId="0" borderId="1" xfId="0" applyFont="1" applyFill="1" applyBorder="1"/>
    <xf numFmtId="164" fontId="4" fillId="0" borderId="1" xfId="0" applyNumberFormat="1" applyFont="1" applyBorder="1" applyAlignment="1">
      <alignment horizontal="center"/>
    </xf>
    <xf numFmtId="0" fontId="0" fillId="0" borderId="1" xfId="0" applyBorder="1" applyAlignment="1">
      <alignment wrapText="1"/>
    </xf>
    <xf numFmtId="166" fontId="0" fillId="0" borderId="1" xfId="0" applyNumberFormat="1" applyFont="1" applyFill="1" applyBorder="1" applyAlignment="1">
      <alignment horizontal="center" vertical="center"/>
    </xf>
    <xf numFmtId="2" fontId="4" fillId="0" borderId="0" xfId="0" applyNumberFormat="1" applyFont="1"/>
    <xf numFmtId="0" fontId="14" fillId="10" borderId="0" xfId="0" applyFont="1" applyFill="1"/>
    <xf numFmtId="0" fontId="0" fillId="0" borderId="1" xfId="0" applyFill="1" applyBorder="1" applyAlignment="1">
      <alignment wrapText="1"/>
    </xf>
    <xf numFmtId="164" fontId="10" fillId="6" borderId="1" xfId="0" applyNumberFormat="1" applyFont="1" applyFill="1" applyBorder="1" applyAlignment="1" applyProtection="1">
      <alignment horizontal="center"/>
    </xf>
    <xf numFmtId="164" fontId="4" fillId="0" borderId="1" xfId="0" applyNumberFormat="1" applyFont="1" applyBorder="1"/>
    <xf numFmtId="164" fontId="4" fillId="0" borderId="1" xfId="4" applyNumberFormat="1" applyFont="1" applyBorder="1">
      <alignment vertical="center"/>
    </xf>
    <xf numFmtId="0" fontId="2" fillId="0" borderId="0" xfId="0" applyFont="1" applyBorder="1" applyAlignment="1">
      <alignment horizontal="center"/>
    </xf>
    <xf numFmtId="168" fontId="2" fillId="0" borderId="0" xfId="1" applyNumberFormat="1" applyFont="1" applyBorder="1" applyAlignment="1">
      <alignment horizontal="center"/>
    </xf>
    <xf numFmtId="0" fontId="10" fillId="2" borderId="0" xfId="4" applyFont="1" applyFill="1" applyBorder="1" applyAlignment="1">
      <alignment horizontal="center" vertical="center" wrapText="1"/>
    </xf>
    <xf numFmtId="0" fontId="0" fillId="0" borderId="0" xfId="0" applyFill="1" applyBorder="1"/>
    <xf numFmtId="0" fontId="10" fillId="0" borderId="0" xfId="10" applyFont="1" applyBorder="1" applyAlignment="1">
      <alignment horizontal="left"/>
    </xf>
    <xf numFmtId="0" fontId="4" fillId="0" borderId="0" xfId="10" applyFont="1" applyBorder="1"/>
    <xf numFmtId="0" fontId="12" fillId="0" borderId="0" xfId="10" applyFont="1" applyAlignment="1">
      <alignment vertical="center"/>
    </xf>
    <xf numFmtId="0" fontId="10" fillId="0" borderId="0" xfId="5" applyFont="1" applyBorder="1" applyAlignment="1">
      <alignment horizontal="center" vertical="center"/>
    </xf>
    <xf numFmtId="0" fontId="10" fillId="0" borderId="0" xfId="10" applyFont="1" applyBorder="1" applyAlignment="1">
      <alignment vertical="center"/>
    </xf>
    <xf numFmtId="0" fontId="10" fillId="0" borderId="0" xfId="10" applyFont="1" applyBorder="1" applyAlignment="1">
      <alignment horizontal="center" vertical="center"/>
    </xf>
    <xf numFmtId="0" fontId="12" fillId="0" borderId="0" xfId="10" applyFont="1" applyAlignment="1">
      <alignment horizontal="center" vertical="center"/>
    </xf>
    <xf numFmtId="0" fontId="10" fillId="0" borderId="0" xfId="4" applyFont="1" applyBorder="1">
      <alignment vertical="center"/>
    </xf>
    <xf numFmtId="0" fontId="10" fillId="0" borderId="0" xfId="10" applyFont="1" applyBorder="1" applyAlignment="1">
      <alignment horizontal="right"/>
    </xf>
    <xf numFmtId="0" fontId="10" fillId="0" borderId="0" xfId="4" applyFont="1" applyAlignment="1">
      <alignment horizontal="right" vertical="center"/>
    </xf>
    <xf numFmtId="0" fontId="4" fillId="0" borderId="1" xfId="10" applyFont="1" applyFill="1" applyBorder="1" applyAlignment="1" applyProtection="1">
      <alignment horizontal="center" vertical="center"/>
    </xf>
    <xf numFmtId="0" fontId="4" fillId="0" borderId="1" xfId="10" applyFont="1" applyBorder="1" applyAlignment="1">
      <alignment vertical="center"/>
    </xf>
    <xf numFmtId="2" fontId="12" fillId="0" borderId="1" xfId="4" applyNumberFormat="1" applyFont="1" applyFill="1" applyBorder="1" applyAlignment="1">
      <alignment horizontal="center" vertical="center"/>
    </xf>
    <xf numFmtId="2" fontId="4" fillId="0" borderId="1" xfId="10" applyNumberFormat="1" applyFont="1" applyFill="1" applyBorder="1" applyAlignment="1">
      <alignment horizontal="center" vertical="center"/>
    </xf>
    <xf numFmtId="2" fontId="12" fillId="0" borderId="1" xfId="10" applyNumberFormat="1" applyFont="1" applyFill="1" applyBorder="1" applyAlignment="1">
      <alignment horizontal="center" vertical="center" wrapText="1"/>
    </xf>
    <xf numFmtId="0" fontId="12" fillId="0" borderId="1" xfId="10" applyFont="1" applyFill="1" applyBorder="1" applyAlignment="1">
      <alignment horizontal="center" vertical="center" wrapText="1"/>
    </xf>
    <xf numFmtId="0" fontId="4" fillId="0" borderId="0" xfId="10" applyFont="1" applyBorder="1" applyAlignment="1">
      <alignment vertical="center"/>
    </xf>
    <xf numFmtId="0" fontId="4" fillId="0" borderId="1" xfId="10" applyFont="1" applyFill="1" applyBorder="1" applyAlignment="1" applyProtection="1">
      <alignment horizontal="left" vertical="center"/>
    </xf>
    <xf numFmtId="2" fontId="4" fillId="0" borderId="1" xfId="10" applyNumberFormat="1" applyFont="1" applyFill="1" applyBorder="1" applyAlignment="1" applyProtection="1">
      <alignment horizontal="center" vertical="center"/>
    </xf>
    <xf numFmtId="0" fontId="4" fillId="0" borderId="0" xfId="10" applyFont="1" applyFill="1" applyBorder="1" applyAlignment="1">
      <alignment vertical="center"/>
    </xf>
    <xf numFmtId="0" fontId="4" fillId="0" borderId="0" xfId="10" applyFont="1" applyFill="1" applyBorder="1" applyAlignment="1" applyProtection="1">
      <alignment horizontal="center" vertical="center"/>
    </xf>
    <xf numFmtId="0" fontId="10" fillId="0" borderId="0" xfId="10" applyFont="1" applyFill="1" applyBorder="1" applyAlignment="1" applyProtection="1">
      <alignment horizontal="left" vertical="center" wrapText="1"/>
    </xf>
    <xf numFmtId="0" fontId="10" fillId="0" borderId="0" xfId="10" applyFont="1" applyFill="1" applyBorder="1" applyAlignment="1" applyProtection="1">
      <alignment horizontal="center" vertical="center" wrapText="1"/>
    </xf>
    <xf numFmtId="0" fontId="10" fillId="0" borderId="0" xfId="10" applyFont="1" applyFill="1" applyBorder="1" applyAlignment="1" applyProtection="1">
      <alignment horizontal="left" vertical="center"/>
    </xf>
    <xf numFmtId="0" fontId="4" fillId="0" borderId="0" xfId="10" applyFont="1"/>
    <xf numFmtId="0" fontId="4" fillId="0" borderId="0" xfId="5" applyFont="1"/>
    <xf numFmtId="0" fontId="10" fillId="0" borderId="0" xfId="7" applyFont="1" applyAlignment="1">
      <alignment vertical="center" wrapText="1"/>
    </xf>
    <xf numFmtId="0" fontId="10" fillId="0" borderId="0" xfId="5" applyFont="1" applyBorder="1" applyAlignment="1">
      <alignment vertical="center" wrapText="1"/>
    </xf>
    <xf numFmtId="0" fontId="10" fillId="0" borderId="0" xfId="5" applyFont="1" applyBorder="1" applyAlignment="1">
      <alignment horizontal="center" vertical="top"/>
    </xf>
    <xf numFmtId="0" fontId="4" fillId="0" borderId="0" xfId="5" applyFont="1" applyAlignment="1">
      <alignment horizontal="centerContinuous"/>
    </xf>
    <xf numFmtId="0" fontId="10" fillId="6" borderId="0" xfId="5" applyFont="1" applyFill="1" applyBorder="1" applyAlignment="1">
      <alignment vertical="center" wrapText="1"/>
    </xf>
    <xf numFmtId="0" fontId="10" fillId="6" borderId="0" xfId="5" applyFont="1" applyFill="1" applyBorder="1" applyAlignment="1">
      <alignment horizontal="center" vertical="center"/>
    </xf>
    <xf numFmtId="0" fontId="10" fillId="6" borderId="0" xfId="5" applyFont="1" applyFill="1" applyBorder="1" applyAlignment="1">
      <alignment horizontal="center"/>
    </xf>
    <xf numFmtId="0" fontId="10" fillId="0" borderId="0" xfId="5" applyFont="1" applyAlignment="1">
      <alignment horizontal="centerContinuous"/>
    </xf>
    <xf numFmtId="0" fontId="10" fillId="6" borderId="0" xfId="5" applyFont="1" applyFill="1" applyBorder="1" applyAlignment="1">
      <alignment horizontal="left"/>
    </xf>
    <xf numFmtId="0" fontId="10" fillId="0" borderId="0" xfId="5" applyFont="1" applyFill="1" applyBorder="1" applyAlignment="1">
      <alignment horizontal="center"/>
    </xf>
    <xf numFmtId="0" fontId="4" fillId="0" borderId="0" xfId="5" applyFont="1" applyAlignment="1">
      <alignment vertical="center"/>
    </xf>
    <xf numFmtId="0" fontId="10" fillId="2" borderId="1" xfId="5" applyFont="1" applyFill="1" applyBorder="1" applyAlignment="1">
      <alignment horizontal="center" vertical="center"/>
    </xf>
    <xf numFmtId="0" fontId="10" fillId="2" borderId="1" xfId="5" applyFont="1" applyFill="1" applyBorder="1" applyAlignment="1">
      <alignment vertical="center"/>
    </xf>
    <xf numFmtId="0" fontId="10" fillId="2" borderId="1" xfId="5" applyFont="1" applyFill="1" applyBorder="1" applyAlignment="1">
      <alignment horizontal="center" vertical="center" wrapText="1"/>
    </xf>
    <xf numFmtId="0" fontId="15" fillId="2" borderId="1" xfId="5" applyFont="1" applyFill="1" applyBorder="1" applyAlignment="1">
      <alignment horizontal="center" vertical="center" wrapText="1"/>
    </xf>
    <xf numFmtId="0" fontId="10" fillId="0" borderId="1" xfId="5" applyFont="1" applyFill="1" applyBorder="1"/>
    <xf numFmtId="0" fontId="4" fillId="0" borderId="1" xfId="5" applyFont="1" applyFill="1" applyBorder="1"/>
    <xf numFmtId="0" fontId="16" fillId="0" borderId="1" xfId="5" applyFont="1" applyFill="1" applyBorder="1" applyAlignment="1">
      <alignment wrapText="1"/>
    </xf>
    <xf numFmtId="0" fontId="4" fillId="0" borderId="0" xfId="5" applyFont="1" applyFill="1"/>
    <xf numFmtId="0" fontId="10" fillId="0" borderId="1" xfId="5" applyFont="1" applyFill="1" applyBorder="1" applyAlignment="1">
      <alignment horizontal="left"/>
    </xf>
    <xf numFmtId="0" fontId="18" fillId="0" borderId="1" xfId="5" applyFont="1" applyFill="1" applyBorder="1"/>
    <xf numFmtId="0" fontId="4" fillId="0" borderId="1" xfId="5" applyFont="1" applyFill="1" applyBorder="1" applyAlignment="1">
      <alignment horizontal="left"/>
    </xf>
    <xf numFmtId="0" fontId="16" fillId="0" borderId="1" xfId="5" applyFont="1" applyFill="1" applyBorder="1"/>
    <xf numFmtId="0" fontId="10" fillId="11" borderId="1" xfId="5" applyFont="1" applyFill="1" applyBorder="1"/>
    <xf numFmtId="0" fontId="4" fillId="11" borderId="1" xfId="5" applyFont="1" applyFill="1" applyBorder="1"/>
    <xf numFmtId="0" fontId="16" fillId="11" borderId="1" xfId="5" applyFont="1" applyFill="1" applyBorder="1"/>
    <xf numFmtId="0" fontId="19" fillId="0" borderId="0" xfId="5" applyFont="1"/>
    <xf numFmtId="0" fontId="10" fillId="0" borderId="0" xfId="5" applyFont="1" applyBorder="1" applyAlignment="1">
      <alignment horizontal="center" vertical="center" wrapText="1"/>
    </xf>
    <xf numFmtId="0" fontId="10" fillId="0" borderId="0" xfId="5" applyFont="1"/>
    <xf numFmtId="0" fontId="20" fillId="6" borderId="0" xfId="5" applyFont="1" applyFill="1" applyBorder="1"/>
    <xf numFmtId="0" fontId="21" fillId="6" borderId="0" xfId="5" applyFont="1" applyFill="1" applyBorder="1" applyAlignment="1">
      <alignment horizontal="center" vertical="center" wrapText="1"/>
    </xf>
    <xf numFmtId="0" fontId="4" fillId="0" borderId="0" xfId="5" applyFont="1" applyAlignment="1">
      <alignment horizontal="center"/>
    </xf>
    <xf numFmtId="0" fontId="4" fillId="6" borderId="0" xfId="5" applyFont="1" applyFill="1" applyBorder="1" applyAlignment="1">
      <alignment horizontal="center"/>
    </xf>
    <xf numFmtId="0" fontId="10" fillId="3" borderId="0" xfId="5" applyFont="1" applyFill="1" applyBorder="1" applyAlignment="1">
      <alignment horizontal="center"/>
    </xf>
    <xf numFmtId="0" fontId="4" fillId="0" borderId="0" xfId="5" applyFont="1" applyFill="1" applyBorder="1"/>
    <xf numFmtId="0" fontId="10" fillId="0" borderId="0" xfId="0" applyFont="1" applyBorder="1" applyAlignment="1">
      <alignment horizontal="left"/>
    </xf>
    <xf numFmtId="0" fontId="10" fillId="0" borderId="0" xfId="0" applyFont="1" applyBorder="1" applyAlignment="1">
      <alignment horizontal="centerContinuous"/>
    </xf>
    <xf numFmtId="0" fontId="4" fillId="0" borderId="0" xfId="0" applyFont="1" applyBorder="1" applyAlignment="1">
      <alignment horizontal="centerContinuous"/>
    </xf>
    <xf numFmtId="0" fontId="24" fillId="0" borderId="0" xfId="0" applyFont="1" applyBorder="1" applyAlignment="1">
      <alignment horizontal="centerContinuous"/>
    </xf>
    <xf numFmtId="0" fontId="10" fillId="0" borderId="0" xfId="5" applyFont="1" applyBorder="1" applyAlignment="1">
      <alignment horizontal="left"/>
    </xf>
    <xf numFmtId="0" fontId="10" fillId="0" borderId="0" xfId="5" applyFont="1" applyBorder="1"/>
    <xf numFmtId="0" fontId="15" fillId="0" borderId="0" xfId="5" applyFont="1" applyBorder="1" applyAlignment="1">
      <alignment horizontal="left"/>
    </xf>
    <xf numFmtId="0" fontId="10" fillId="0" borderId="0" xfId="5" applyFont="1" applyBorder="1" applyAlignment="1">
      <alignment horizontal="centerContinuous"/>
    </xf>
    <xf numFmtId="0" fontId="10" fillId="0" borderId="0" xfId="5" applyFont="1" applyBorder="1" applyAlignment="1">
      <alignment horizontal="right"/>
    </xf>
    <xf numFmtId="0" fontId="4" fillId="0" borderId="0" xfId="0" applyFont="1" applyBorder="1" applyAlignment="1"/>
    <xf numFmtId="0" fontId="4" fillId="0" borderId="0" xfId="5" applyFont="1" applyBorder="1" applyAlignment="1"/>
    <xf numFmtId="0" fontId="4" fillId="0" borderId="0" xfId="5" applyFont="1" applyBorder="1" applyAlignment="1">
      <alignment vertical="top"/>
    </xf>
    <xf numFmtId="0" fontId="4" fillId="0" borderId="1" xfId="5" quotePrefix="1" applyFont="1" applyBorder="1" applyAlignment="1">
      <alignment horizontal="center" vertical="top" wrapText="1"/>
    </xf>
    <xf numFmtId="0" fontId="7" fillId="0" borderId="1" xfId="0" applyFont="1" applyFill="1" applyBorder="1" applyAlignment="1">
      <alignment horizontal="left" vertical="top"/>
    </xf>
    <xf numFmtId="2" fontId="4" fillId="0" borderId="1" xfId="5" applyNumberFormat="1" applyFont="1" applyBorder="1" applyAlignment="1">
      <alignment horizontal="center"/>
    </xf>
    <xf numFmtId="2" fontId="4" fillId="0" borderId="1" xfId="5" applyNumberFormat="1" applyFont="1" applyFill="1" applyBorder="1" applyAlignment="1">
      <alignment horizontal="center"/>
    </xf>
    <xf numFmtId="0" fontId="4" fillId="0" borderId="1" xfId="5" applyFont="1" applyFill="1" applyBorder="1" applyAlignment="1">
      <alignment horizontal="left" vertical="top"/>
    </xf>
    <xf numFmtId="0" fontId="4" fillId="0" borderId="1" xfId="5" applyFont="1" applyBorder="1" applyAlignment="1">
      <alignment horizontal="center"/>
    </xf>
    <xf numFmtId="0" fontId="4" fillId="0" borderId="1" xfId="5" applyFont="1" applyFill="1" applyBorder="1" applyAlignment="1">
      <alignment horizontal="center"/>
    </xf>
    <xf numFmtId="0" fontId="4" fillId="0" borderId="1" xfId="5" applyFont="1" applyBorder="1"/>
    <xf numFmtId="0" fontId="4" fillId="0" borderId="1" xfId="5" applyFont="1" applyBorder="1" applyAlignment="1">
      <alignment vertical="top"/>
    </xf>
    <xf numFmtId="0" fontId="25" fillId="0" borderId="1" xfId="5" applyFont="1" applyFill="1" applyBorder="1" applyAlignment="1">
      <alignment horizontal="center"/>
    </xf>
    <xf numFmtId="0" fontId="26" fillId="0" borderId="1" xfId="5" applyFont="1" applyBorder="1" applyAlignment="1">
      <alignment horizontal="left"/>
    </xf>
    <xf numFmtId="0" fontId="10" fillId="0" borderId="1" xfId="5" applyFont="1" applyBorder="1" applyAlignment="1">
      <alignment horizontal="left" vertical="top"/>
    </xf>
    <xf numFmtId="2" fontId="4" fillId="0" borderId="0" xfId="5" applyNumberFormat="1" applyFont="1" applyBorder="1"/>
    <xf numFmtId="0" fontId="26" fillId="0" borderId="0" xfId="0" applyFont="1" applyBorder="1" applyAlignment="1">
      <alignment horizontal="left"/>
    </xf>
    <xf numFmtId="0" fontId="26" fillId="0" borderId="0" xfId="5" applyFont="1" applyBorder="1" applyAlignment="1">
      <alignment horizontal="left"/>
    </xf>
    <xf numFmtId="0" fontId="26" fillId="0" borderId="0" xfId="5" applyFont="1" applyFill="1" applyBorder="1" applyAlignment="1">
      <alignment horizontal="left"/>
    </xf>
    <xf numFmtId="0" fontId="4" fillId="0" borderId="0" xfId="5" applyFont="1" applyAlignment="1"/>
    <xf numFmtId="0" fontId="10" fillId="2" borderId="1" xfId="5" quotePrefix="1" applyFont="1" applyFill="1" applyBorder="1" applyAlignment="1">
      <alignment horizontal="center" vertical="center" wrapText="1"/>
    </xf>
    <xf numFmtId="0" fontId="27" fillId="12" borderId="1" xfId="10" applyFont="1" applyFill="1" applyBorder="1" applyAlignment="1">
      <alignment wrapText="1"/>
    </xf>
    <xf numFmtId="2" fontId="4" fillId="0" borderId="1" xfId="11" applyNumberFormat="1" applyFont="1" applyFill="1" applyBorder="1" applyAlignment="1">
      <alignment horizontal="center"/>
    </xf>
    <xf numFmtId="10" fontId="27" fillId="0" borderId="1" xfId="10" applyNumberFormat="1" applyFont="1" applyBorder="1"/>
    <xf numFmtId="9" fontId="27" fillId="0" borderId="1" xfId="10" applyNumberFormat="1" applyFont="1" applyBorder="1"/>
    <xf numFmtId="10" fontId="4" fillId="0" borderId="1" xfId="5" applyNumberFormat="1" applyFont="1" applyBorder="1"/>
    <xf numFmtId="0" fontId="10" fillId="0" borderId="0" xfId="5" applyFont="1" applyBorder="1" applyAlignment="1">
      <alignment horizontal="left" vertical="top"/>
    </xf>
    <xf numFmtId="2" fontId="26" fillId="0" borderId="0" xfId="5" applyNumberFormat="1" applyFont="1" applyBorder="1" applyAlignment="1">
      <alignment horizontal="left"/>
    </xf>
    <xf numFmtId="169" fontId="28" fillId="0" borderId="0" xfId="5" applyNumberFormat="1" applyFont="1" applyBorder="1" applyAlignment="1">
      <alignment horizontal="left"/>
    </xf>
    <xf numFmtId="170" fontId="4" fillId="0" borderId="0" xfId="0" applyNumberFormat="1" applyFont="1"/>
    <xf numFmtId="171" fontId="10" fillId="0" borderId="0" xfId="5" applyNumberFormat="1" applyFont="1" applyBorder="1" applyAlignment="1">
      <alignment horizontal="right"/>
    </xf>
    <xf numFmtId="0" fontId="29" fillId="12" borderId="1" xfId="10" applyFont="1" applyFill="1" applyBorder="1" applyAlignment="1">
      <alignment wrapText="1"/>
    </xf>
    <xf numFmtId="10" fontId="29" fillId="0" borderId="1" xfId="10" applyNumberFormat="1" applyFont="1" applyBorder="1"/>
    <xf numFmtId="9" fontId="29" fillId="0" borderId="1" xfId="10" applyNumberFormat="1" applyFont="1" applyBorder="1"/>
    <xf numFmtId="2" fontId="4" fillId="0" borderId="0" xfId="5" applyNumberFormat="1" applyFont="1" applyBorder="1" applyAlignment="1">
      <alignment horizontal="center"/>
    </xf>
    <xf numFmtId="0" fontId="25" fillId="0" borderId="11" xfId="5" applyFont="1" applyFill="1" applyBorder="1" applyAlignment="1">
      <alignment horizontal="center"/>
    </xf>
    <xf numFmtId="43" fontId="4" fillId="0" borderId="1" xfId="5" applyNumberFormat="1" applyFont="1" applyBorder="1" applyAlignment="1">
      <alignment horizontal="center"/>
    </xf>
    <xf numFmtId="0" fontId="25" fillId="0" borderId="1" xfId="5" applyFont="1" applyFill="1" applyBorder="1"/>
    <xf numFmtId="0" fontId="4" fillId="0" borderId="0" xfId="4" applyFont="1" applyAlignment="1">
      <alignment horizontal="centerContinuous" vertical="center"/>
    </xf>
    <xf numFmtId="0" fontId="10" fillId="0" borderId="0" xfId="4" applyFont="1" applyAlignment="1">
      <alignment horizontal="center" vertical="center"/>
    </xf>
    <xf numFmtId="0" fontId="4" fillId="0" borderId="0" xfId="5" applyFont="1" applyBorder="1" applyAlignment="1">
      <alignment horizontal="centerContinuous"/>
    </xf>
    <xf numFmtId="0" fontId="10" fillId="0" borderId="0" xfId="5" applyFont="1" applyBorder="1" applyAlignment="1">
      <alignment horizontal="center"/>
    </xf>
    <xf numFmtId="0" fontId="4" fillId="3" borderId="0" xfId="5" applyFont="1" applyFill="1" applyBorder="1" applyAlignment="1">
      <alignment horizontal="centerContinuous"/>
    </xf>
    <xf numFmtId="0" fontId="4" fillId="3" borderId="0" xfId="5" applyFont="1" applyFill="1" applyBorder="1" applyAlignment="1">
      <alignment horizontal="left"/>
    </xf>
    <xf numFmtId="0" fontId="4" fillId="0" borderId="0" xfId="5" applyFont="1" applyBorder="1" applyAlignment="1">
      <alignment horizontal="center"/>
    </xf>
    <xf numFmtId="0" fontId="10" fillId="0" borderId="0" xfId="4" applyFont="1" applyAlignment="1">
      <alignment horizontal="left" vertical="center"/>
    </xf>
    <xf numFmtId="0" fontId="10" fillId="2" borderId="5" xfId="4" applyFont="1" applyFill="1" applyBorder="1" applyAlignment="1">
      <alignment vertical="center" wrapText="1"/>
    </xf>
    <xf numFmtId="0" fontId="10" fillId="2" borderId="7" xfId="4" applyFont="1" applyFill="1" applyBorder="1" applyAlignment="1">
      <alignment horizontal="center" vertical="center" wrapText="1"/>
    </xf>
    <xf numFmtId="0" fontId="4" fillId="3" borderId="0" xfId="4" applyFont="1" applyFill="1" applyBorder="1">
      <alignment vertical="center"/>
    </xf>
    <xf numFmtId="2" fontId="4" fillId="0" borderId="1" xfId="5" applyNumberFormat="1" applyFont="1" applyFill="1" applyBorder="1" applyAlignment="1" applyProtection="1">
      <alignment horizontal="center" vertical="center"/>
    </xf>
    <xf numFmtId="2" fontId="4" fillId="0" borderId="1" xfId="4" applyNumberFormat="1" applyFont="1" applyFill="1" applyBorder="1" applyAlignment="1">
      <alignment horizontal="center" vertical="center"/>
    </xf>
    <xf numFmtId="0" fontId="4" fillId="6" borderId="1" xfId="5" applyFont="1" applyFill="1" applyBorder="1" applyAlignment="1" applyProtection="1">
      <alignment horizontal="left"/>
    </xf>
    <xf numFmtId="2" fontId="4" fillId="6" borderId="1" xfId="5" applyNumberFormat="1" applyFont="1" applyFill="1" applyBorder="1" applyAlignment="1" applyProtection="1">
      <alignment horizontal="center" vertical="center"/>
    </xf>
    <xf numFmtId="2" fontId="4" fillId="0" borderId="1" xfId="4" applyNumberFormat="1" applyFont="1" applyBorder="1" applyAlignment="1">
      <alignment horizontal="center" vertical="center"/>
    </xf>
    <xf numFmtId="10" fontId="32" fillId="3" borderId="1" xfId="12" applyNumberFormat="1" applyFont="1" applyFill="1" applyBorder="1" applyAlignment="1">
      <alignment horizontal="center" vertical="center"/>
    </xf>
    <xf numFmtId="10" fontId="32" fillId="0" borderId="1" xfId="12" applyNumberFormat="1" applyFont="1" applyFill="1" applyBorder="1" applyAlignment="1">
      <alignment horizontal="center" vertical="center"/>
    </xf>
    <xf numFmtId="2" fontId="32" fillId="3" borderId="1" xfId="12" applyNumberFormat="1" applyFont="1" applyFill="1" applyBorder="1" applyAlignment="1">
      <alignment horizontal="center" vertical="center"/>
    </xf>
    <xf numFmtId="0" fontId="10" fillId="6" borderId="1" xfId="5" applyFont="1" applyFill="1" applyBorder="1" applyAlignment="1" applyProtection="1">
      <alignment horizontal="left"/>
    </xf>
    <xf numFmtId="2" fontId="10" fillId="6" borderId="1" xfId="5" applyNumberFormat="1" applyFont="1" applyFill="1" applyBorder="1" applyAlignment="1" applyProtection="1">
      <alignment horizontal="center" vertical="center"/>
    </xf>
    <xf numFmtId="2" fontId="10" fillId="0" borderId="1" xfId="4" applyNumberFormat="1" applyFont="1" applyBorder="1" applyAlignment="1">
      <alignment horizontal="center" vertical="center"/>
    </xf>
    <xf numFmtId="165" fontId="10" fillId="6" borderId="1" xfId="5" applyNumberFormat="1" applyFont="1" applyFill="1" applyBorder="1" applyAlignment="1" applyProtection="1">
      <alignment horizontal="center" vertical="center"/>
    </xf>
    <xf numFmtId="0" fontId="4" fillId="0" borderId="0" xfId="5" applyFont="1" applyBorder="1" applyAlignment="1">
      <alignment horizontal="left"/>
    </xf>
    <xf numFmtId="0" fontId="10" fillId="6" borderId="0" xfId="5" applyFont="1" applyFill="1" applyBorder="1" applyAlignment="1" applyProtection="1">
      <alignment horizontal="left"/>
    </xf>
    <xf numFmtId="172" fontId="10" fillId="0" borderId="0" xfId="4" applyNumberFormat="1" applyFont="1" applyBorder="1">
      <alignment vertical="center"/>
    </xf>
    <xf numFmtId="0" fontId="4" fillId="0" borderId="0" xfId="4" applyFont="1" applyAlignment="1">
      <alignment horizontal="center" vertical="center"/>
    </xf>
    <xf numFmtId="0" fontId="10" fillId="6" borderId="1" xfId="11" applyFont="1" applyFill="1" applyBorder="1" applyAlignment="1" applyProtection="1">
      <alignment horizontal="left"/>
    </xf>
    <xf numFmtId="0" fontId="4" fillId="6" borderId="1" xfId="11" applyFont="1" applyFill="1" applyBorder="1" applyAlignment="1" applyProtection="1">
      <alignment horizontal="left"/>
    </xf>
    <xf numFmtId="2" fontId="4" fillId="0" borderId="1" xfId="4" applyNumberFormat="1" applyFont="1" applyBorder="1">
      <alignment vertical="center"/>
    </xf>
    <xf numFmtId="10" fontId="4" fillId="0" borderId="1" xfId="13" applyNumberFormat="1" applyFont="1" applyFill="1" applyBorder="1" applyAlignment="1">
      <alignment vertical="center"/>
    </xf>
    <xf numFmtId="10" fontId="4" fillId="0" borderId="1" xfId="13" applyNumberFormat="1" applyFont="1" applyBorder="1" applyAlignment="1">
      <alignment vertical="center"/>
    </xf>
    <xf numFmtId="2" fontId="4" fillId="0" borderId="1" xfId="4" applyNumberFormat="1" applyFont="1" applyFill="1" applyBorder="1">
      <alignment vertical="center"/>
    </xf>
    <xf numFmtId="10" fontId="4" fillId="0" borderId="1" xfId="4" applyNumberFormat="1" applyFont="1" applyBorder="1">
      <alignment vertical="center"/>
    </xf>
    <xf numFmtId="0" fontId="4" fillId="0" borderId="1" xfId="11" applyFont="1" applyBorder="1"/>
    <xf numFmtId="0" fontId="4" fillId="6" borderId="1" xfId="11" quotePrefix="1" applyFont="1" applyFill="1" applyBorder="1" applyAlignment="1">
      <alignment horizontal="left" vertical="top" wrapText="1"/>
    </xf>
    <xf numFmtId="0" fontId="4" fillId="0" borderId="0" xfId="4" applyFont="1" applyBorder="1" applyAlignment="1">
      <alignment horizontal="center" vertical="center"/>
    </xf>
    <xf numFmtId="0" fontId="4" fillId="6" borderId="0" xfId="5" quotePrefix="1" applyFont="1" applyFill="1" applyBorder="1" applyAlignment="1">
      <alignment horizontal="left" vertical="top" wrapText="1"/>
    </xf>
    <xf numFmtId="0" fontId="4" fillId="0" borderId="0" xfId="4" applyFont="1" applyBorder="1">
      <alignment vertical="center"/>
    </xf>
    <xf numFmtId="0" fontId="4" fillId="6" borderId="1" xfId="5" quotePrefix="1" applyFont="1" applyFill="1" applyBorder="1" applyAlignment="1">
      <alignment horizontal="left" vertical="top" wrapText="1"/>
    </xf>
    <xf numFmtId="0" fontId="4" fillId="0" borderId="0" xfId="4" applyFont="1" applyAlignment="1">
      <alignment vertical="center"/>
    </xf>
    <xf numFmtId="0" fontId="4" fillId="0" borderId="1" xfId="0" applyFont="1" applyBorder="1" applyAlignment="1">
      <alignment horizontal="center" vertical="top"/>
    </xf>
    <xf numFmtId="0" fontId="4" fillId="0" borderId="1" xfId="0" applyFont="1" applyFill="1" applyBorder="1" applyAlignment="1" applyProtection="1">
      <alignment vertical="top" wrapText="1"/>
    </xf>
    <xf numFmtId="0" fontId="4" fillId="6" borderId="1" xfId="5" applyFont="1" applyFill="1" applyBorder="1" applyAlignment="1">
      <alignment horizontal="center"/>
    </xf>
    <xf numFmtId="0" fontId="4" fillId="6" borderId="1" xfId="4" applyFont="1" applyFill="1" applyBorder="1" applyAlignment="1">
      <alignment horizontal="center" vertical="center"/>
    </xf>
    <xf numFmtId="2" fontId="4" fillId="3" borderId="1" xfId="4" applyNumberFormat="1" applyFont="1" applyFill="1" applyBorder="1" applyAlignment="1">
      <alignment horizontal="center" vertical="center"/>
    </xf>
    <xf numFmtId="0" fontId="4" fillId="3" borderId="1" xfId="4" applyFont="1" applyFill="1" applyBorder="1" applyAlignment="1">
      <alignment horizontal="center" vertical="center"/>
    </xf>
    <xf numFmtId="0" fontId="4" fillId="0" borderId="1" xfId="0" applyFont="1" applyFill="1" applyBorder="1" applyAlignment="1" applyProtection="1">
      <alignment horizontal="left" vertical="top" wrapText="1"/>
    </xf>
    <xf numFmtId="0" fontId="4" fillId="0" borderId="1" xfId="4" applyFont="1" applyFill="1" applyBorder="1" applyAlignment="1">
      <alignment horizontal="center" vertical="center"/>
    </xf>
    <xf numFmtId="0" fontId="10" fillId="0" borderId="1" xfId="0" applyFont="1" applyFill="1" applyBorder="1" applyAlignment="1" applyProtection="1">
      <alignment horizontal="left" vertical="top" wrapText="1"/>
    </xf>
    <xf numFmtId="0" fontId="10" fillId="6" borderId="1" xfId="5" applyFont="1" applyFill="1" applyBorder="1"/>
    <xf numFmtId="2" fontId="4" fillId="6" borderId="1" xfId="4" applyNumberFormat="1" applyFont="1" applyFill="1" applyBorder="1" applyAlignment="1">
      <alignment horizontal="center" vertical="center"/>
    </xf>
    <xf numFmtId="0" fontId="4" fillId="6" borderId="1" xfId="5" applyFont="1" applyFill="1" applyBorder="1" applyAlignment="1" applyProtection="1">
      <alignment vertical="top" wrapText="1"/>
    </xf>
    <xf numFmtId="0" fontId="4" fillId="6" borderId="1" xfId="5" applyFont="1" applyFill="1" applyBorder="1"/>
    <xf numFmtId="10" fontId="4" fillId="6" borderId="1" xfId="4" applyNumberFormat="1" applyFont="1" applyFill="1" applyBorder="1" applyAlignment="1">
      <alignment horizontal="center" vertical="center"/>
    </xf>
    <xf numFmtId="0" fontId="10" fillId="0" borderId="0" xfId="4" applyFont="1" applyFill="1" applyBorder="1" applyAlignment="1">
      <alignment vertical="center" wrapText="1"/>
    </xf>
    <xf numFmtId="0" fontId="10" fillId="6" borderId="1" xfId="5" applyFont="1" applyFill="1" applyBorder="1" applyAlignment="1" applyProtection="1">
      <alignment vertical="top" wrapText="1"/>
    </xf>
    <xf numFmtId="0" fontId="4" fillId="6" borderId="1" xfId="5" applyFont="1" applyFill="1" applyBorder="1" applyAlignment="1">
      <alignment horizontal="center" vertical="center"/>
    </xf>
    <xf numFmtId="0" fontId="10" fillId="0" borderId="1" xfId="0" applyFont="1" applyFill="1" applyBorder="1" applyAlignment="1" applyProtection="1">
      <alignment vertical="top" wrapText="1"/>
    </xf>
    <xf numFmtId="0" fontId="10" fillId="0" borderId="1" xfId="0" applyFont="1" applyBorder="1" applyAlignment="1">
      <alignment horizontal="center" vertical="top"/>
    </xf>
    <xf numFmtId="0" fontId="10" fillId="6" borderId="0" xfId="5" applyFont="1" applyFill="1" applyBorder="1" applyAlignment="1">
      <alignment vertical="center"/>
    </xf>
    <xf numFmtId="0" fontId="4" fillId="6" borderId="0" xfId="5" applyFont="1" applyFill="1" applyBorder="1"/>
    <xf numFmtId="173" fontId="4" fillId="0" borderId="0" xfId="5" applyNumberFormat="1" applyFont="1" applyFill="1" applyBorder="1" applyProtection="1"/>
    <xf numFmtId="0" fontId="33" fillId="6" borderId="0" xfId="14" applyFill="1" applyBorder="1"/>
    <xf numFmtId="0" fontId="4" fillId="0" borderId="0" xfId="5" applyFont="1" applyFill="1" applyBorder="1" applyProtection="1"/>
    <xf numFmtId="0" fontId="4" fillId="6" borderId="0" xfId="5" applyFont="1" applyFill="1" applyBorder="1" applyAlignment="1">
      <alignment vertical="center"/>
    </xf>
    <xf numFmtId="10" fontId="4" fillId="0" borderId="1" xfId="4" applyNumberFormat="1" applyFont="1" applyBorder="1" applyAlignment="1">
      <alignment horizontal="center" vertical="center"/>
    </xf>
    <xf numFmtId="10" fontId="4" fillId="0" borderId="0" xfId="4" applyNumberFormat="1" applyFont="1">
      <alignment vertical="center"/>
    </xf>
    <xf numFmtId="174" fontId="4" fillId="0" borderId="0" xfId="4" applyNumberFormat="1" applyFont="1">
      <alignment vertical="center"/>
    </xf>
    <xf numFmtId="0" fontId="10" fillId="0" borderId="0" xfId="3" applyFont="1" applyAlignment="1">
      <alignment horizontal="center" vertical="center"/>
    </xf>
    <xf numFmtId="0" fontId="4" fillId="0" borderId="1" xfId="4" applyFont="1" applyBorder="1" applyAlignment="1">
      <alignment vertical="center" wrapText="1"/>
    </xf>
    <xf numFmtId="0" fontId="4" fillId="0" borderId="1" xfId="4" applyFont="1" applyBorder="1" applyAlignment="1">
      <alignment vertical="center"/>
    </xf>
    <xf numFmtId="2" fontId="4" fillId="0" borderId="1" xfId="4" applyNumberFormat="1" applyFont="1" applyBorder="1" applyAlignment="1">
      <alignment horizontal="center" vertical="top" wrapText="1"/>
    </xf>
    <xf numFmtId="0" fontId="4" fillId="0" borderId="0" xfId="3" applyFont="1" applyAlignment="1">
      <alignment vertical="center"/>
    </xf>
    <xf numFmtId="0" fontId="4" fillId="0" borderId="1" xfId="4" applyFont="1" applyBorder="1" applyAlignment="1">
      <alignment horizontal="center" vertical="center" wrapText="1"/>
    </xf>
    <xf numFmtId="2" fontId="4" fillId="0" borderId="1" xfId="4" applyNumberFormat="1" applyFont="1" applyFill="1" applyBorder="1" applyAlignment="1">
      <alignment horizontal="center" vertical="top" wrapText="1"/>
    </xf>
    <xf numFmtId="2" fontId="4" fillId="0" borderId="1" xfId="4" applyNumberFormat="1" applyFont="1" applyFill="1" applyBorder="1" applyAlignment="1">
      <alignment horizontal="center" vertical="center" wrapText="1"/>
    </xf>
    <xf numFmtId="0" fontId="4" fillId="6" borderId="1" xfId="5" applyFont="1" applyFill="1" applyBorder="1" applyAlignment="1" applyProtection="1">
      <alignment horizontal="left" vertical="center" wrapText="1"/>
    </xf>
    <xf numFmtId="2" fontId="4" fillId="0" borderId="1" xfId="4" applyNumberFormat="1" applyFont="1" applyBorder="1" applyAlignment="1">
      <alignment horizontal="center" vertical="center" wrapText="1"/>
    </xf>
    <xf numFmtId="2" fontId="10" fillId="0" borderId="1" xfId="4" applyNumberFormat="1" applyFont="1" applyBorder="1" applyAlignment="1">
      <alignment horizontal="center" vertical="top" wrapText="1"/>
    </xf>
    <xf numFmtId="0" fontId="10" fillId="0" borderId="1" xfId="4" applyFont="1" applyBorder="1" applyAlignment="1">
      <alignment vertical="center" wrapText="1"/>
    </xf>
    <xf numFmtId="49" fontId="10" fillId="0" borderId="1" xfId="4" applyNumberFormat="1" applyFont="1" applyBorder="1" applyAlignment="1">
      <alignment horizontal="center" vertical="center"/>
    </xf>
    <xf numFmtId="2" fontId="4" fillId="0" borderId="0" xfId="3" applyNumberFormat="1" applyFont="1">
      <alignment vertical="center"/>
    </xf>
    <xf numFmtId="0" fontId="10" fillId="0" borderId="0" xfId="0" applyFont="1" applyBorder="1" applyAlignment="1">
      <alignment horizontal="right"/>
    </xf>
    <xf numFmtId="2" fontId="4" fillId="0" borderId="1" xfId="3" applyNumberFormat="1" applyFont="1" applyBorder="1">
      <alignment vertical="center"/>
    </xf>
    <xf numFmtId="2" fontId="4" fillId="0" borderId="1" xfId="3" applyNumberFormat="1" applyFont="1" applyFill="1" applyBorder="1">
      <alignment vertical="center"/>
    </xf>
    <xf numFmtId="0" fontId="4" fillId="0" borderId="1" xfId="0" applyFont="1" applyFill="1" applyBorder="1" applyAlignment="1">
      <alignment vertical="top"/>
    </xf>
    <xf numFmtId="0" fontId="10" fillId="0" borderId="1" xfId="0" applyFont="1" applyBorder="1" applyAlignment="1">
      <alignment vertical="top"/>
    </xf>
    <xf numFmtId="0" fontId="10" fillId="0" borderId="0" xfId="5" applyFont="1" applyBorder="1" applyAlignment="1"/>
    <xf numFmtId="0" fontId="10" fillId="0" borderId="0" xfId="5" applyFont="1" applyBorder="1" applyAlignment="1">
      <alignment vertical="top"/>
    </xf>
    <xf numFmtId="0" fontId="10" fillId="0" borderId="0" xfId="5" applyFont="1" applyBorder="1" applyAlignment="1">
      <alignment horizontal="centerContinuous" vertical="top"/>
    </xf>
    <xf numFmtId="0" fontId="10" fillId="0" borderId="0" xfId="4" applyFont="1" applyFill="1" applyBorder="1" applyAlignment="1">
      <alignment horizontal="center" vertical="center" wrapText="1"/>
    </xf>
    <xf numFmtId="0" fontId="10" fillId="0" borderId="1" xfId="5" applyFont="1" applyBorder="1" applyAlignment="1">
      <alignment horizontal="left"/>
    </xf>
    <xf numFmtId="0" fontId="10" fillId="0" borderId="1" xfId="5" applyFont="1" applyBorder="1" applyAlignment="1">
      <alignment vertical="top"/>
    </xf>
    <xf numFmtId="0" fontId="10" fillId="0" borderId="1" xfId="5" applyFont="1" applyBorder="1"/>
    <xf numFmtId="0" fontId="15" fillId="0" borderId="1" xfId="5" applyFont="1" applyFill="1" applyBorder="1"/>
    <xf numFmtId="0" fontId="10" fillId="0" borderId="0" xfId="5" applyFont="1" applyBorder="1" applyAlignment="1">
      <alignment horizontal="center" wrapText="1"/>
    </xf>
    <xf numFmtId="0" fontId="10" fillId="0" borderId="0" xfId="5" applyFont="1" applyBorder="1" applyAlignment="1">
      <alignment horizontal="center" vertical="top" wrapText="1"/>
    </xf>
    <xf numFmtId="0" fontId="4" fillId="0" borderId="0" xfId="5" applyFont="1" applyAlignment="1">
      <alignment horizontal="center" vertical="center" wrapText="1"/>
    </xf>
    <xf numFmtId="0" fontId="4" fillId="2" borderId="1" xfId="4" applyFont="1" applyFill="1" applyBorder="1">
      <alignment vertical="center"/>
    </xf>
    <xf numFmtId="0" fontId="34" fillId="0" borderId="1" xfId="15" applyFont="1" applyBorder="1" applyAlignment="1">
      <alignment vertical="center" wrapText="1"/>
    </xf>
    <xf numFmtId="0" fontId="34" fillId="0" borderId="1" xfId="15" applyFont="1" applyBorder="1" applyAlignment="1">
      <alignment horizontal="center" vertical="center"/>
    </xf>
    <xf numFmtId="0" fontId="32" fillId="0" borderId="1" xfId="15" applyFont="1" applyBorder="1" applyAlignment="1">
      <alignment horizontal="center" vertical="center"/>
    </xf>
    <xf numFmtId="43" fontId="4" fillId="0" borderId="1" xfId="16" applyFont="1" applyBorder="1" applyAlignment="1">
      <alignment vertical="center"/>
    </xf>
    <xf numFmtId="43" fontId="4" fillId="0" borderId="1" xfId="16" applyFont="1" applyFill="1" applyBorder="1" applyAlignment="1">
      <alignment vertical="center"/>
    </xf>
    <xf numFmtId="43" fontId="4" fillId="0" borderId="1" xfId="4" applyNumberFormat="1" applyFont="1" applyFill="1" applyBorder="1">
      <alignment vertical="center"/>
    </xf>
    <xf numFmtId="0" fontId="4" fillId="0" borderId="0" xfId="5" applyFont="1" applyAlignment="1">
      <alignment horizontal="left" vertical="center"/>
    </xf>
    <xf numFmtId="0" fontId="4" fillId="0" borderId="0" xfId="5" applyFont="1" applyAlignment="1">
      <alignment horizontal="left" vertical="center" wrapText="1"/>
    </xf>
    <xf numFmtId="0" fontId="4" fillId="0" borderId="0" xfId="5" applyFont="1" applyAlignment="1">
      <alignment vertical="center" wrapText="1"/>
    </xf>
    <xf numFmtId="0" fontId="4" fillId="0" borderId="0" xfId="4" applyFont="1" applyAlignment="1">
      <alignment vertical="center" wrapText="1"/>
    </xf>
    <xf numFmtId="0" fontId="35" fillId="0" borderId="1" xfId="17" applyFont="1" applyBorder="1" applyAlignment="1">
      <alignment vertical="center" wrapText="1"/>
    </xf>
    <xf numFmtId="2" fontId="4" fillId="0" borderId="1" xfId="5" applyNumberFormat="1" applyFont="1" applyBorder="1" applyAlignment="1">
      <alignment horizontal="center" vertical="center" wrapText="1"/>
    </xf>
    <xf numFmtId="0" fontId="35" fillId="0" borderId="1" xfId="3" applyFont="1" applyBorder="1">
      <alignment vertical="center"/>
    </xf>
    <xf numFmtId="10" fontId="4" fillId="0" borderId="1" xfId="2" applyNumberFormat="1" applyFont="1" applyFill="1" applyBorder="1" applyAlignment="1">
      <alignment horizontal="center" vertical="center" wrapText="1"/>
    </xf>
    <xf numFmtId="0" fontId="32" fillId="0" borderId="1" xfId="15" applyFont="1" applyBorder="1" applyAlignment="1">
      <alignment vertical="center" wrapText="1"/>
    </xf>
    <xf numFmtId="43" fontId="4" fillId="0" borderId="1" xfId="16" applyFont="1" applyBorder="1" applyAlignment="1">
      <alignment horizontal="center" vertical="center"/>
    </xf>
    <xf numFmtId="43" fontId="4" fillId="0" borderId="1" xfId="16" applyFont="1" applyFill="1" applyBorder="1" applyAlignment="1">
      <alignment horizontal="center" vertical="center"/>
    </xf>
    <xf numFmtId="43" fontId="34" fillId="0" borderId="1" xfId="16" applyFont="1" applyBorder="1" applyAlignment="1">
      <alignment horizontal="center" vertical="center"/>
    </xf>
    <xf numFmtId="43" fontId="32" fillId="0" borderId="1" xfId="16" applyFont="1" applyBorder="1" applyAlignment="1">
      <alignment horizontal="center" vertical="center"/>
    </xf>
    <xf numFmtId="0" fontId="32" fillId="0" borderId="1" xfId="15" applyFont="1" applyFill="1" applyBorder="1" applyAlignment="1">
      <alignment horizontal="center" vertical="center"/>
    </xf>
    <xf numFmtId="0" fontId="34" fillId="0" borderId="1" xfId="15" applyFont="1" applyBorder="1" applyAlignment="1">
      <alignment horizontal="center" vertical="center" wrapText="1"/>
    </xf>
    <xf numFmtId="2" fontId="32" fillId="0" borderId="1" xfId="18" applyNumberFormat="1" applyFont="1" applyBorder="1" applyAlignment="1">
      <alignment horizontal="center" vertical="center"/>
    </xf>
    <xf numFmtId="43" fontId="10" fillId="0" borderId="1" xfId="16" applyFont="1" applyBorder="1" applyAlignment="1">
      <alignment horizontal="center" vertical="center"/>
    </xf>
    <xf numFmtId="43" fontId="10" fillId="0" borderId="1" xfId="16" applyFont="1" applyBorder="1" applyAlignment="1">
      <alignment vertical="center"/>
    </xf>
    <xf numFmtId="2" fontId="34" fillId="0" borderId="1" xfId="15" applyNumberFormat="1" applyFont="1" applyBorder="1" applyAlignment="1">
      <alignment horizontal="center" vertical="center"/>
    </xf>
    <xf numFmtId="2" fontId="34" fillId="0" borderId="1" xfId="15" applyNumberFormat="1" applyFont="1" applyBorder="1" applyAlignment="1">
      <alignment vertical="center"/>
    </xf>
    <xf numFmtId="0" fontId="32" fillId="0" borderId="1" xfId="15" applyFont="1" applyBorder="1" applyAlignment="1">
      <alignment vertical="center"/>
    </xf>
    <xf numFmtId="0" fontId="34" fillId="5" borderId="1" xfId="15" applyFont="1" applyFill="1" applyBorder="1" applyAlignment="1">
      <alignment horizontal="center" vertical="center"/>
    </xf>
    <xf numFmtId="0" fontId="34" fillId="5" borderId="1" xfId="15" applyFont="1" applyFill="1" applyBorder="1" applyAlignment="1">
      <alignment horizontal="left" vertical="center" wrapText="1"/>
    </xf>
    <xf numFmtId="0" fontId="4" fillId="5" borderId="0" xfId="4" applyFont="1" applyFill="1">
      <alignment vertical="center"/>
    </xf>
    <xf numFmtId="0" fontId="34" fillId="5" borderId="1" xfId="15" applyFont="1" applyFill="1" applyBorder="1" applyAlignment="1">
      <alignment horizontal="center" vertical="center" wrapText="1"/>
    </xf>
    <xf numFmtId="0" fontId="4" fillId="5" borderId="1" xfId="4" applyFont="1" applyFill="1" applyBorder="1">
      <alignment vertical="center"/>
    </xf>
    <xf numFmtId="2" fontId="32" fillId="0" borderId="1" xfId="15" applyNumberFormat="1" applyFont="1" applyBorder="1" applyAlignment="1">
      <alignment horizontal="center" vertical="center"/>
    </xf>
    <xf numFmtId="0" fontId="34" fillId="0" borderId="1" xfId="15" applyFont="1" applyBorder="1" applyAlignment="1">
      <alignment horizontal="left" vertical="center" wrapText="1"/>
    </xf>
    <xf numFmtId="2" fontId="4" fillId="0" borderId="1" xfId="15" applyNumberFormat="1" applyFont="1" applyBorder="1" applyAlignment="1">
      <alignment horizontal="center" vertical="center"/>
    </xf>
    <xf numFmtId="0" fontId="4" fillId="0" borderId="0" xfId="7" applyFont="1" applyAlignment="1">
      <alignment vertical="center"/>
    </xf>
    <xf numFmtId="0" fontId="4" fillId="0" borderId="0" xfId="0" applyFont="1" applyAlignment="1">
      <alignment horizontal="center"/>
    </xf>
    <xf numFmtId="0" fontId="10" fillId="0" borderId="0" xfId="4" applyFont="1" applyAlignment="1">
      <alignment vertical="center" wrapText="1"/>
    </xf>
    <xf numFmtId="0" fontId="10" fillId="0" borderId="0" xfId="4" applyFont="1" applyAlignment="1">
      <alignment vertical="center"/>
    </xf>
    <xf numFmtId="0" fontId="4" fillId="0" borderId="0" xfId="5" applyFont="1" applyBorder="1" applyAlignment="1">
      <alignment vertical="center"/>
    </xf>
    <xf numFmtId="0" fontId="10" fillId="0" borderId="0" xfId="5" applyFont="1" applyBorder="1" applyAlignment="1">
      <alignment vertical="top" wrapText="1"/>
    </xf>
    <xf numFmtId="0" fontId="10" fillId="0" borderId="0" xfId="5" applyFont="1" applyBorder="1" applyAlignment="1">
      <alignment wrapText="1"/>
    </xf>
    <xf numFmtId="0" fontId="4" fillId="0" borderId="1" xfId="0" applyFont="1" applyFill="1" applyBorder="1" applyAlignment="1" applyProtection="1">
      <alignment horizontal="center" vertical="center"/>
    </xf>
    <xf numFmtId="0" fontId="4" fillId="0" borderId="1" xfId="0" applyFont="1" applyBorder="1" applyAlignment="1">
      <alignment vertical="top" wrapText="1"/>
    </xf>
    <xf numFmtId="2" fontId="4" fillId="3" borderId="1" xfId="0" applyNumberFormat="1" applyFont="1" applyFill="1" applyBorder="1" applyAlignment="1" applyProtection="1">
      <alignment horizontal="center" vertical="center"/>
    </xf>
    <xf numFmtId="2" fontId="4" fillId="3" borderId="1" xfId="0" applyNumberFormat="1" applyFont="1" applyFill="1" applyBorder="1" applyAlignment="1">
      <alignment horizontal="center" vertical="center" wrapText="1"/>
    </xf>
    <xf numFmtId="2" fontId="4" fillId="0" borderId="1" xfId="0" applyNumberFormat="1" applyFont="1" applyBorder="1" applyAlignment="1">
      <alignment horizontal="center" vertical="center"/>
    </xf>
    <xf numFmtId="2" fontId="4" fillId="3" borderId="1" xfId="0" applyNumberFormat="1" applyFont="1" applyFill="1" applyBorder="1" applyAlignment="1">
      <alignment horizontal="center" wrapText="1"/>
    </xf>
    <xf numFmtId="2" fontId="4" fillId="0" borderId="1" xfId="0" applyNumberFormat="1" applyFont="1" applyBorder="1" applyAlignment="1">
      <alignment horizontal="center" vertical="top"/>
    </xf>
    <xf numFmtId="10" fontId="4" fillId="0" borderId="1" xfId="2" applyNumberFormat="1" applyFont="1" applyFill="1" applyBorder="1" applyAlignment="1">
      <alignment horizontal="center" vertical="center"/>
    </xf>
    <xf numFmtId="10" fontId="4" fillId="3" borderId="1" xfId="2" applyNumberFormat="1" applyFont="1" applyFill="1" applyBorder="1" applyAlignment="1" applyProtection="1">
      <alignment horizontal="center" vertical="center"/>
    </xf>
    <xf numFmtId="0" fontId="4" fillId="0" borderId="0" xfId="0" applyFont="1" applyBorder="1" applyAlignment="1">
      <alignment horizontal="center" vertical="center"/>
    </xf>
    <xf numFmtId="0" fontId="4" fillId="0" borderId="0" xfId="0" applyFont="1" applyBorder="1" applyAlignment="1">
      <alignment wrapText="1"/>
    </xf>
    <xf numFmtId="0" fontId="12" fillId="0" borderId="0" xfId="0" applyFont="1" applyAlignment="1">
      <alignment vertical="center"/>
    </xf>
    <xf numFmtId="0" fontId="10" fillId="0" borderId="0" xfId="0" applyFont="1" applyFill="1" applyBorder="1" applyAlignment="1">
      <alignment horizontal="center" vertical="center"/>
    </xf>
    <xf numFmtId="0" fontId="10" fillId="0" borderId="0" xfId="4" applyFont="1" applyFill="1" applyBorder="1" applyAlignment="1">
      <alignment horizontal="left" vertical="center"/>
    </xf>
    <xf numFmtId="0" fontId="10" fillId="0" borderId="0" xfId="4" applyFont="1" applyFill="1" applyBorder="1">
      <alignment vertical="center"/>
    </xf>
    <xf numFmtId="0" fontId="4" fillId="0" borderId="0" xfId="4" applyFont="1" applyFill="1" applyBorder="1" applyAlignment="1">
      <alignment horizontal="center" vertical="center"/>
    </xf>
    <xf numFmtId="0" fontId="10" fillId="5" borderId="2" xfId="10" applyFont="1" applyFill="1" applyBorder="1" applyAlignment="1" applyProtection="1">
      <alignment horizontal="center" vertical="center" wrapText="1"/>
    </xf>
    <xf numFmtId="0" fontId="10" fillId="5" borderId="1" xfId="10" applyFont="1" applyFill="1" applyBorder="1" applyAlignment="1" applyProtection="1">
      <alignment horizontal="center" vertical="center" wrapText="1"/>
    </xf>
    <xf numFmtId="0" fontId="10" fillId="0" borderId="7" xfId="4" applyFont="1" applyFill="1" applyBorder="1" applyAlignment="1">
      <alignment horizontal="center" vertical="center"/>
    </xf>
    <xf numFmtId="0" fontId="10" fillId="0" borderId="2" xfId="10" applyFont="1" applyFill="1" applyBorder="1" applyAlignment="1" applyProtection="1">
      <alignment horizontal="center" vertical="center" wrapText="1"/>
    </xf>
    <xf numFmtId="0" fontId="10" fillId="0" borderId="1" xfId="10" applyFont="1" applyFill="1" applyBorder="1" applyAlignment="1" applyProtection="1">
      <alignment horizontal="center" vertical="center" wrapText="1"/>
    </xf>
    <xf numFmtId="0" fontId="10" fillId="0" borderId="1" xfId="4" applyFont="1" applyFill="1" applyBorder="1">
      <alignment vertical="center"/>
    </xf>
    <xf numFmtId="15" fontId="4" fillId="0" borderId="1" xfId="0" applyNumberFormat="1" applyFont="1" applyBorder="1" applyAlignment="1">
      <alignment horizontal="center"/>
    </xf>
    <xf numFmtId="4" fontId="4" fillId="0" borderId="1" xfId="4" applyNumberFormat="1" applyFont="1" applyFill="1" applyBorder="1" applyAlignment="1">
      <alignment horizontal="center" vertical="center"/>
    </xf>
    <xf numFmtId="15" fontId="4" fillId="0" borderId="1" xfId="4" applyNumberFormat="1" applyFont="1" applyFill="1" applyBorder="1" applyAlignment="1">
      <alignment horizontal="center" vertical="center"/>
    </xf>
    <xf numFmtId="9" fontId="4" fillId="0" borderId="1" xfId="2" applyFont="1" applyFill="1" applyBorder="1" applyAlignment="1">
      <alignment horizontal="center" vertical="center"/>
    </xf>
    <xf numFmtId="4" fontId="10" fillId="0" borderId="1" xfId="4" applyNumberFormat="1" applyFont="1" applyFill="1" applyBorder="1" applyAlignment="1">
      <alignment horizontal="center" vertical="center"/>
    </xf>
    <xf numFmtId="0" fontId="10" fillId="0" borderId="1" xfId="4" applyFont="1" applyFill="1" applyBorder="1" applyAlignment="1">
      <alignment horizontal="center" vertical="center"/>
    </xf>
    <xf numFmtId="0" fontId="4" fillId="0" borderId="1" xfId="7" applyFont="1" applyBorder="1" applyAlignment="1">
      <alignment horizontal="center" vertical="center"/>
    </xf>
    <xf numFmtId="0" fontId="4" fillId="0" borderId="1" xfId="7" applyFont="1" applyFill="1" applyBorder="1">
      <alignment vertical="center"/>
    </xf>
    <xf numFmtId="0" fontId="4" fillId="0" borderId="1" xfId="7" applyFont="1" applyFill="1" applyBorder="1" applyAlignment="1">
      <alignment vertical="top" wrapText="1"/>
    </xf>
    <xf numFmtId="0" fontId="10" fillId="0" borderId="1" xfId="7" applyFont="1" applyBorder="1" applyAlignment="1">
      <alignment horizontal="center" vertical="center"/>
    </xf>
    <xf numFmtId="0" fontId="10" fillId="0" borderId="1" xfId="7" applyFont="1" applyFill="1" applyBorder="1">
      <alignment vertical="center"/>
    </xf>
    <xf numFmtId="2" fontId="10" fillId="0" borderId="1" xfId="4" applyNumberFormat="1" applyFont="1" applyFill="1" applyBorder="1" applyAlignment="1">
      <alignment horizontal="center" vertical="center"/>
    </xf>
    <xf numFmtId="0" fontId="4" fillId="0" borderId="1" xfId="4" applyFont="1" applyBorder="1" applyAlignment="1">
      <alignment vertical="top" wrapText="1"/>
    </xf>
    <xf numFmtId="0" fontId="10" fillId="0" borderId="1" xfId="7" applyFont="1" applyFill="1" applyBorder="1" applyAlignment="1">
      <alignment vertical="center" wrapText="1"/>
    </xf>
    <xf numFmtId="2" fontId="4" fillId="0" borderId="0" xfId="4" applyNumberFormat="1" applyFont="1">
      <alignment vertical="center"/>
    </xf>
    <xf numFmtId="0" fontId="10" fillId="0" borderId="1" xfId="4" applyFont="1" applyBorder="1" applyAlignment="1">
      <alignment horizontal="center" vertical="top" wrapText="1"/>
    </xf>
    <xf numFmtId="0" fontId="10" fillId="0" borderId="1" xfId="4" applyFont="1" applyFill="1" applyBorder="1" applyAlignment="1">
      <alignment vertical="top" wrapText="1"/>
    </xf>
    <xf numFmtId="0" fontId="4" fillId="0" borderId="1" xfId="4" applyFont="1" applyBorder="1" applyAlignment="1">
      <alignment horizontal="center" vertical="top" wrapText="1"/>
    </xf>
    <xf numFmtId="0" fontId="10" fillId="0" borderId="1" xfId="4" applyFont="1" applyBorder="1" applyAlignment="1">
      <alignment vertical="top" wrapText="1"/>
    </xf>
    <xf numFmtId="0" fontId="10" fillId="0" borderId="0" xfId="4" applyFont="1" applyBorder="1" applyAlignment="1">
      <alignment horizontal="center" vertical="top" wrapText="1"/>
    </xf>
    <xf numFmtId="0" fontId="10" fillId="0" borderId="0" xfId="4" applyFont="1" applyBorder="1" applyAlignment="1">
      <alignment vertical="top" wrapText="1"/>
    </xf>
    <xf numFmtId="0" fontId="4" fillId="0" borderId="0" xfId="4" applyFont="1" applyAlignment="1">
      <alignment horizontal="left" vertical="center"/>
    </xf>
    <xf numFmtId="0" fontId="4" fillId="0" borderId="0" xfId="19" applyFont="1" applyBorder="1"/>
    <xf numFmtId="0" fontId="4" fillId="0" borderId="11" xfId="19" applyFont="1" applyBorder="1"/>
    <xf numFmtId="0" fontId="4" fillId="0" borderId="0" xfId="20" applyFont="1" applyAlignment="1">
      <alignment vertical="center"/>
    </xf>
    <xf numFmtId="0" fontId="4" fillId="0" borderId="0" xfId="20" applyFont="1" applyAlignment="1">
      <alignment vertical="center" wrapText="1"/>
    </xf>
    <xf numFmtId="0" fontId="10" fillId="0" borderId="0" xfId="20" applyFont="1" applyBorder="1" applyAlignment="1">
      <alignment horizontal="center" vertical="center"/>
    </xf>
    <xf numFmtId="0" fontId="4" fillId="0" borderId="16" xfId="19" applyFont="1" applyBorder="1"/>
    <xf numFmtId="0" fontId="10" fillId="2" borderId="1" xfId="19" applyFont="1" applyFill="1" applyBorder="1" applyAlignment="1">
      <alignment horizontal="justify" vertical="top" wrapText="1"/>
    </xf>
    <xf numFmtId="0" fontId="10" fillId="2" borderId="1" xfId="19" applyFont="1" applyFill="1" applyBorder="1" applyAlignment="1">
      <alignment vertical="top" wrapText="1"/>
    </xf>
    <xf numFmtId="0" fontId="4" fillId="0" borderId="0" xfId="19" applyFont="1" applyBorder="1" applyAlignment="1">
      <alignment vertical="top" wrapText="1"/>
    </xf>
    <xf numFmtId="0" fontId="4" fillId="0" borderId="1" xfId="20" applyFont="1" applyBorder="1" applyAlignment="1">
      <alignment horizontal="left" vertical="center" wrapText="1"/>
    </xf>
    <xf numFmtId="175" fontId="4" fillId="0" borderId="1" xfId="20" applyNumberFormat="1" applyFont="1" applyBorder="1" applyAlignment="1">
      <alignment horizontal="center" vertical="center" wrapText="1"/>
    </xf>
    <xf numFmtId="0" fontId="4" fillId="0" borderId="1" xfId="20" applyFont="1" applyFill="1" applyBorder="1" applyAlignment="1">
      <alignment horizontal="left" vertical="center" wrapText="1"/>
    </xf>
    <xf numFmtId="0" fontId="4" fillId="0" borderId="0" xfId="20" applyFont="1" applyBorder="1" applyAlignment="1">
      <alignment horizontal="left" vertical="center" wrapText="1"/>
    </xf>
    <xf numFmtId="0" fontId="4" fillId="0" borderId="0" xfId="20" applyFont="1" applyBorder="1" applyAlignment="1">
      <alignment horizontal="center" vertical="center" wrapText="1"/>
    </xf>
    <xf numFmtId="2" fontId="4" fillId="0" borderId="0" xfId="20" applyNumberFormat="1" applyFont="1" applyBorder="1" applyAlignment="1">
      <alignment horizontal="center" vertical="center" wrapText="1"/>
    </xf>
    <xf numFmtId="0" fontId="4" fillId="0" borderId="0" xfId="20" applyFont="1" applyFill="1" applyBorder="1" applyAlignment="1">
      <alignment horizontal="center" vertical="center" wrapText="1"/>
    </xf>
    <xf numFmtId="14" fontId="4" fillId="0" borderId="0" xfId="19" applyNumberFormat="1" applyFont="1" applyBorder="1"/>
    <xf numFmtId="14" fontId="4" fillId="0" borderId="0" xfId="20" applyNumberFormat="1" applyFont="1" applyBorder="1" applyAlignment="1">
      <alignment horizontal="center" vertical="center" wrapText="1"/>
    </xf>
    <xf numFmtId="2" fontId="4" fillId="0" borderId="0" xfId="19" applyNumberFormat="1" applyFont="1" applyBorder="1"/>
    <xf numFmtId="0" fontId="4" fillId="0" borderId="0" xfId="19" applyFont="1" applyBorder="1" applyAlignment="1">
      <alignment vertical="top"/>
    </xf>
    <xf numFmtId="0" fontId="10" fillId="0" borderId="0" xfId="4" applyFont="1" applyBorder="1" applyAlignment="1">
      <alignment vertical="center"/>
    </xf>
    <xf numFmtId="0" fontId="4" fillId="0" borderId="0" xfId="20" applyFont="1" applyBorder="1"/>
    <xf numFmtId="0" fontId="10" fillId="0" borderId="0" xfId="20" applyFont="1" applyBorder="1" applyAlignment="1">
      <alignment vertical="top"/>
    </xf>
    <xf numFmtId="0" fontId="10" fillId="0" borderId="0" xfId="4" applyFont="1" applyBorder="1" applyAlignment="1">
      <alignment horizontal="right" vertical="center"/>
    </xf>
    <xf numFmtId="0" fontId="10" fillId="2" borderId="1" xfId="20" applyFont="1" applyFill="1" applyBorder="1" applyAlignment="1">
      <alignment horizontal="center" vertical="center"/>
    </xf>
    <xf numFmtId="0" fontId="10" fillId="2" borderId="1" xfId="20" applyFont="1" applyFill="1" applyBorder="1" applyAlignment="1">
      <alignment horizontal="center" vertical="center" wrapText="1"/>
    </xf>
    <xf numFmtId="0" fontId="4" fillId="0" borderId="0" xfId="20" applyFont="1" applyBorder="1" applyAlignment="1">
      <alignment horizontal="center" vertical="center"/>
    </xf>
    <xf numFmtId="0" fontId="36" fillId="0" borderId="1" xfId="20" applyFont="1" applyBorder="1" applyAlignment="1">
      <alignment horizontal="justify" vertical="top"/>
    </xf>
    <xf numFmtId="0" fontId="4" fillId="0" borderId="1" xfId="20" applyFont="1" applyFill="1" applyBorder="1" applyAlignment="1">
      <alignment horizontal="center"/>
    </xf>
    <xf numFmtId="0" fontId="4" fillId="0" borderId="1" xfId="20" applyFont="1" applyBorder="1" applyAlignment="1">
      <alignment horizontal="justify" vertical="top"/>
    </xf>
    <xf numFmtId="2" fontId="4" fillId="0" borderId="1" xfId="20" applyNumberFormat="1" applyFont="1" applyFill="1" applyBorder="1" applyAlignment="1">
      <alignment horizontal="center"/>
    </xf>
    <xf numFmtId="0" fontId="10" fillId="0" borderId="1" xfId="20" applyFont="1" applyBorder="1" applyAlignment="1">
      <alignment horizontal="justify" vertical="top"/>
    </xf>
    <xf numFmtId="0" fontId="4" fillId="0" borderId="0" xfId="19" applyFont="1" applyBorder="1" applyAlignment="1">
      <alignment vertical="center"/>
    </xf>
    <xf numFmtId="0" fontId="4" fillId="0" borderId="11" xfId="19" applyFont="1" applyBorder="1" applyAlignment="1">
      <alignment vertical="center" wrapText="1"/>
    </xf>
    <xf numFmtId="0" fontId="4" fillId="0" borderId="0" xfId="19" applyFont="1" applyBorder="1" applyAlignment="1">
      <alignment wrapText="1"/>
    </xf>
    <xf numFmtId="0" fontId="4" fillId="0" borderId="0" xfId="19" applyFont="1" applyFill="1" applyBorder="1"/>
    <xf numFmtId="0" fontId="4" fillId="0" borderId="0" xfId="20" applyFont="1" applyBorder="1" applyAlignment="1">
      <alignment vertical="center"/>
    </xf>
    <xf numFmtId="0" fontId="10" fillId="0" borderId="0" xfId="20" applyFont="1" applyBorder="1" applyAlignment="1">
      <alignment vertical="center"/>
    </xf>
    <xf numFmtId="0" fontId="4" fillId="0" borderId="0" xfId="19" applyFont="1" applyFill="1" applyBorder="1" applyAlignment="1">
      <alignment vertical="center" wrapText="1"/>
    </xf>
    <xf numFmtId="0" fontId="10" fillId="0" borderId="0" xfId="19" applyFont="1" applyBorder="1" applyAlignment="1">
      <alignment horizontal="right" wrapText="1"/>
    </xf>
    <xf numFmtId="0" fontId="4" fillId="0" borderId="0" xfId="19" applyFont="1" applyFill="1" applyBorder="1" applyAlignment="1">
      <alignment horizontal="center"/>
    </xf>
    <xf numFmtId="0" fontId="4" fillId="0" borderId="0" xfId="19" applyFont="1" applyBorder="1" applyAlignment="1">
      <alignment horizontal="center"/>
    </xf>
    <xf numFmtId="0" fontId="4" fillId="0" borderId="0" xfId="19" applyFont="1" applyFill="1" applyBorder="1" applyAlignment="1">
      <alignment horizontal="center" vertical="center"/>
    </xf>
    <xf numFmtId="0" fontId="4" fillId="0" borderId="0" xfId="19" applyFont="1" applyBorder="1" applyAlignment="1">
      <alignment horizontal="center" vertical="center"/>
    </xf>
    <xf numFmtId="0" fontId="10" fillId="2" borderId="1" xfId="19" applyFont="1" applyFill="1" applyBorder="1" applyAlignment="1">
      <alignment horizontal="center" vertical="center" wrapText="1"/>
    </xf>
    <xf numFmtId="0" fontId="4" fillId="0" borderId="0" xfId="19" applyFont="1" applyFill="1" applyBorder="1" applyAlignment="1">
      <alignment horizontal="center" vertical="center" wrapText="1"/>
    </xf>
    <xf numFmtId="0" fontId="4" fillId="0" borderId="0" xfId="19" applyFont="1" applyBorder="1" applyAlignment="1">
      <alignment horizontal="center" vertical="center" wrapText="1"/>
    </xf>
    <xf numFmtId="2" fontId="10" fillId="2" borderId="1" xfId="19" applyNumberFormat="1" applyFont="1" applyFill="1" applyBorder="1" applyAlignment="1">
      <alignment horizontal="center" vertical="center" wrapText="1"/>
    </xf>
    <xf numFmtId="176" fontId="10" fillId="0" borderId="1" xfId="19" quotePrefix="1" applyNumberFormat="1" applyFont="1" applyFill="1" applyBorder="1" applyAlignment="1">
      <alignment horizontal="center" vertical="center" wrapText="1"/>
    </xf>
    <xf numFmtId="0" fontId="10" fillId="0" borderId="1" xfId="19" applyFont="1" applyFill="1" applyBorder="1" applyAlignment="1">
      <alignment horizontal="justify" vertical="center" wrapText="1"/>
    </xf>
    <xf numFmtId="0" fontId="10" fillId="0" borderId="1" xfId="19" applyFont="1" applyFill="1" applyBorder="1" applyAlignment="1">
      <alignment horizontal="justify" vertical="top"/>
    </xf>
    <xf numFmtId="43" fontId="10" fillId="0" borderId="1" xfId="21" applyNumberFormat="1" applyFont="1" applyFill="1" applyBorder="1" applyAlignment="1">
      <alignment horizontal="right" vertical="center"/>
    </xf>
    <xf numFmtId="0" fontId="10" fillId="0" borderId="1" xfId="19" applyFont="1" applyFill="1" applyBorder="1" applyAlignment="1">
      <alignment wrapText="1"/>
    </xf>
    <xf numFmtId="0" fontId="10" fillId="0" borderId="0" xfId="19" applyFont="1" applyFill="1" applyBorder="1"/>
    <xf numFmtId="176" fontId="4" fillId="0" borderId="1" xfId="19" applyNumberFormat="1" applyFont="1" applyFill="1" applyBorder="1" applyAlignment="1">
      <alignment horizontal="center" vertical="center"/>
    </xf>
    <xf numFmtId="0" fontId="4" fillId="0" borderId="1" xfId="19" applyFont="1" applyFill="1" applyBorder="1" applyAlignment="1">
      <alignment vertical="center" wrapText="1"/>
    </xf>
    <xf numFmtId="0" fontId="4" fillId="0" borderId="1" xfId="22" applyFont="1" applyFill="1" applyBorder="1" applyAlignment="1"/>
    <xf numFmtId="43" fontId="4" fillId="0" borderId="1" xfId="21" applyNumberFormat="1" applyFont="1" applyFill="1" applyBorder="1" applyAlignment="1">
      <alignment horizontal="right" vertical="center"/>
    </xf>
    <xf numFmtId="2" fontId="4" fillId="0" borderId="1" xfId="19" applyNumberFormat="1" applyFont="1" applyFill="1" applyBorder="1" applyAlignment="1">
      <alignment wrapText="1"/>
    </xf>
    <xf numFmtId="0" fontId="4" fillId="0" borderId="1" xfId="22" applyFont="1" applyFill="1" applyBorder="1" applyAlignment="1">
      <alignment vertical="center" wrapText="1"/>
    </xf>
    <xf numFmtId="0" fontId="4" fillId="0" borderId="1" xfId="22" applyFont="1" applyFill="1" applyBorder="1"/>
    <xf numFmtId="0" fontId="4" fillId="0" borderId="1" xfId="19" applyFont="1" applyFill="1" applyBorder="1" applyAlignment="1">
      <alignment horizontal="center" vertical="center"/>
    </xf>
    <xf numFmtId="0" fontId="10" fillId="0" borderId="1" xfId="22" applyFont="1" applyFill="1" applyBorder="1"/>
    <xf numFmtId="2" fontId="10" fillId="0" borderId="1" xfId="19" applyNumberFormat="1" applyFont="1" applyFill="1" applyBorder="1" applyAlignment="1">
      <alignment wrapText="1"/>
    </xf>
    <xf numFmtId="176" fontId="10" fillId="0" borderId="1" xfId="20" applyNumberFormat="1" applyFont="1" applyBorder="1" applyAlignment="1">
      <alignment horizontal="center" vertical="center"/>
    </xf>
    <xf numFmtId="0" fontId="10" fillId="0" borderId="1" xfId="22" applyFont="1" applyBorder="1" applyAlignment="1">
      <alignment vertical="center" wrapText="1"/>
    </xf>
    <xf numFmtId="176" fontId="4" fillId="0" borderId="1" xfId="20" applyNumberFormat="1" applyFont="1" applyBorder="1" applyAlignment="1">
      <alignment horizontal="center" vertical="center"/>
    </xf>
    <xf numFmtId="0" fontId="4" fillId="0" borderId="1" xfId="22" applyFont="1" applyBorder="1" applyAlignment="1">
      <alignment vertical="center" wrapText="1"/>
    </xf>
    <xf numFmtId="0" fontId="10" fillId="0" borderId="1" xfId="19" applyFont="1" applyBorder="1"/>
    <xf numFmtId="43" fontId="10" fillId="0" borderId="1" xfId="21" applyNumberFormat="1" applyFont="1" applyBorder="1" applyAlignment="1">
      <alignment horizontal="right" vertical="center"/>
    </xf>
    <xf numFmtId="0" fontId="10" fillId="0" borderId="1" xfId="19" applyFont="1" applyBorder="1" applyAlignment="1">
      <alignment wrapText="1"/>
    </xf>
    <xf numFmtId="0" fontId="10" fillId="0" borderId="0" xfId="19" applyFont="1" applyBorder="1"/>
    <xf numFmtId="0" fontId="4" fillId="0" borderId="1" xfId="19" applyFont="1" applyBorder="1"/>
    <xf numFmtId="43" fontId="4" fillId="0" borderId="1" xfId="21" applyNumberFormat="1" applyFont="1" applyBorder="1" applyAlignment="1">
      <alignment horizontal="right" vertical="center"/>
    </xf>
    <xf numFmtId="0" fontId="4" fillId="0" borderId="1" xfId="19" applyFont="1" applyBorder="1" applyAlignment="1">
      <alignment wrapText="1"/>
    </xf>
    <xf numFmtId="43" fontId="10" fillId="0" borderId="1" xfId="19" applyNumberFormat="1" applyFont="1" applyBorder="1" applyAlignment="1">
      <alignment wrapText="1"/>
    </xf>
    <xf numFmtId="0" fontId="10" fillId="0" borderId="1" xfId="20" applyFont="1" applyBorder="1" applyAlignment="1">
      <alignment vertical="center" wrapText="1"/>
    </xf>
    <xf numFmtId="0" fontId="4" fillId="0" borderId="1" xfId="20" applyFont="1" applyBorder="1" applyAlignment="1">
      <alignment horizontal="center" vertical="center"/>
    </xf>
    <xf numFmtId="0" fontId="4" fillId="0" borderId="1" xfId="20" applyFont="1" applyBorder="1" applyAlignment="1">
      <alignment vertical="center" wrapText="1"/>
    </xf>
    <xf numFmtId="43" fontId="10" fillId="0" borderId="1" xfId="19" applyNumberFormat="1" applyFont="1" applyBorder="1"/>
    <xf numFmtId="0" fontId="4" fillId="0" borderId="0" xfId="19" applyFont="1" applyBorder="1" applyAlignment="1">
      <alignment vertical="center" wrapText="1"/>
    </xf>
    <xf numFmtId="0" fontId="4" fillId="0" borderId="0" xfId="23" applyFont="1" applyBorder="1" applyAlignment="1">
      <alignment wrapText="1"/>
    </xf>
    <xf numFmtId="0" fontId="4" fillId="0" borderId="11" xfId="23" applyFont="1" applyBorder="1" applyAlignment="1">
      <alignment wrapText="1"/>
    </xf>
    <xf numFmtId="0" fontId="4" fillId="0" borderId="0" xfId="23" applyFont="1" applyFill="1" applyBorder="1" applyAlignment="1">
      <alignment wrapText="1"/>
    </xf>
    <xf numFmtId="0" fontId="4" fillId="0" borderId="0" xfId="23" applyFont="1" applyBorder="1" applyAlignment="1">
      <alignment horizontal="center" wrapText="1"/>
    </xf>
    <xf numFmtId="0" fontId="34" fillId="0" borderId="0" xfId="20" applyFont="1" applyAlignment="1">
      <alignment vertical="center"/>
    </xf>
    <xf numFmtId="0" fontId="34" fillId="0" borderId="0" xfId="20" applyFont="1" applyAlignment="1">
      <alignment horizontal="center" vertical="center"/>
    </xf>
    <xf numFmtId="0" fontId="34" fillId="5" borderId="1" xfId="20" applyFont="1" applyFill="1" applyBorder="1" applyAlignment="1">
      <alignment horizontal="center" vertical="center" wrapText="1"/>
    </xf>
    <xf numFmtId="1" fontId="34" fillId="5" borderId="1" xfId="20" applyNumberFormat="1" applyFont="1" applyFill="1" applyBorder="1" applyAlignment="1">
      <alignment horizontal="center" vertical="center" wrapText="1"/>
    </xf>
    <xf numFmtId="0" fontId="4" fillId="0" borderId="18" xfId="20" applyFont="1" applyBorder="1" applyAlignment="1">
      <alignment horizontal="center" vertical="center"/>
    </xf>
    <xf numFmtId="1" fontId="10" fillId="0" borderId="10" xfId="20" applyNumberFormat="1" applyFont="1" applyBorder="1" applyAlignment="1">
      <alignment horizontal="center" vertical="center"/>
    </xf>
    <xf numFmtId="2" fontId="4" fillId="0" borderId="19" xfId="20" applyNumberFormat="1" applyFont="1" applyBorder="1" applyAlignment="1">
      <alignment horizontal="center" vertical="center"/>
    </xf>
    <xf numFmtId="0" fontId="10" fillId="0" borderId="0" xfId="23" applyFont="1" applyFill="1" applyBorder="1" applyAlignment="1">
      <alignment wrapText="1"/>
    </xf>
    <xf numFmtId="0" fontId="10" fillId="0" borderId="0" xfId="23" applyFont="1" applyBorder="1" applyAlignment="1">
      <alignment wrapText="1"/>
    </xf>
    <xf numFmtId="0" fontId="4" fillId="0" borderId="1" xfId="20" applyFont="1" applyBorder="1" applyAlignment="1">
      <alignment horizontal="center" vertical="center" wrapText="1"/>
    </xf>
    <xf numFmtId="2" fontId="4" fillId="0" borderId="1" xfId="20" applyNumberFormat="1" applyFont="1" applyBorder="1" applyAlignment="1">
      <alignment horizontal="center" vertical="center"/>
    </xf>
    <xf numFmtId="0" fontId="4" fillId="0" borderId="20" xfId="20" applyFont="1" applyBorder="1" applyAlignment="1">
      <alignment vertical="center"/>
    </xf>
    <xf numFmtId="0" fontId="4" fillId="0" borderId="21" xfId="20" applyFont="1" applyFill="1" applyBorder="1" applyAlignment="1">
      <alignment horizontal="left" vertical="center" wrapText="1"/>
    </xf>
    <xf numFmtId="0" fontId="4" fillId="0" borderId="21" xfId="20" applyFont="1" applyBorder="1" applyAlignment="1">
      <alignment horizontal="center" vertical="center"/>
    </xf>
    <xf numFmtId="0" fontId="4" fillId="0" borderId="21" xfId="20" applyFont="1" applyFill="1" applyBorder="1" applyAlignment="1">
      <alignment horizontal="left" vertical="center"/>
    </xf>
    <xf numFmtId="1" fontId="10" fillId="0" borderId="21" xfId="20" applyNumberFormat="1" applyFont="1" applyBorder="1" applyAlignment="1">
      <alignment horizontal="center" vertical="center"/>
    </xf>
    <xf numFmtId="2" fontId="4" fillId="0" borderId="22" xfId="20" applyNumberFormat="1" applyFont="1" applyBorder="1" applyAlignment="1">
      <alignment horizontal="center" vertical="center"/>
    </xf>
    <xf numFmtId="2" fontId="4" fillId="0" borderId="0" xfId="23" applyNumberFormat="1" applyFont="1" applyBorder="1" applyAlignment="1">
      <alignment wrapText="1"/>
    </xf>
    <xf numFmtId="178" fontId="37" fillId="0" borderId="0" xfId="23" applyNumberFormat="1" applyFont="1" applyBorder="1" applyAlignment="1">
      <alignment horizontal="center" wrapText="1"/>
    </xf>
    <xf numFmtId="2" fontId="4" fillId="0" borderId="0" xfId="23" applyNumberFormat="1" applyFont="1" applyBorder="1" applyAlignment="1">
      <alignment horizontal="center" wrapText="1"/>
    </xf>
    <xf numFmtId="178" fontId="4" fillId="0" borderId="0" xfId="23" applyNumberFormat="1" applyFont="1" applyBorder="1" applyAlignment="1">
      <alignment wrapText="1"/>
    </xf>
    <xf numFmtId="0" fontId="38" fillId="0" borderId="0" xfId="23" applyFont="1" applyBorder="1" applyAlignment="1">
      <alignment horizontal="center" wrapText="1"/>
    </xf>
    <xf numFmtId="2" fontId="38" fillId="0" borderId="0" xfId="23" applyNumberFormat="1" applyFont="1" applyBorder="1" applyAlignment="1">
      <alignment horizontal="center" wrapText="1"/>
    </xf>
    <xf numFmtId="178" fontId="38" fillId="0" borderId="0" xfId="23" applyNumberFormat="1" applyFont="1" applyBorder="1" applyAlignment="1">
      <alignment horizontal="center" wrapText="1"/>
    </xf>
    <xf numFmtId="179" fontId="10" fillId="0" borderId="0" xfId="22" applyNumberFormat="1" applyFont="1" applyFill="1" applyBorder="1" applyAlignment="1">
      <alignment horizontal="center" wrapText="1"/>
    </xf>
    <xf numFmtId="179" fontId="4" fillId="0" borderId="0" xfId="23" applyNumberFormat="1" applyFont="1" applyBorder="1" applyAlignment="1">
      <alignment horizontal="center" wrapText="1"/>
    </xf>
    <xf numFmtId="0" fontId="10" fillId="0" borderId="0" xfId="20" applyFont="1" applyFill="1" applyBorder="1" applyAlignment="1"/>
    <xf numFmtId="0" fontId="4" fillId="0" borderId="0" xfId="20" applyFont="1" applyFill="1" applyBorder="1"/>
    <xf numFmtId="0" fontId="4" fillId="2" borderId="1" xfId="20" applyFont="1" applyFill="1" applyBorder="1" applyAlignment="1">
      <alignment horizontal="center"/>
    </xf>
    <xf numFmtId="0" fontId="10" fillId="2" borderId="1" xfId="20" quotePrefix="1" applyFont="1" applyFill="1" applyBorder="1" applyAlignment="1">
      <alignment horizontal="center" vertical="top" wrapText="1"/>
    </xf>
    <xf numFmtId="0" fontId="10" fillId="2" borderId="1" xfId="20" applyFont="1" applyFill="1" applyBorder="1" applyAlignment="1">
      <alignment horizontal="center" vertical="top" wrapText="1"/>
    </xf>
    <xf numFmtId="0" fontId="10" fillId="0" borderId="1" xfId="20" applyFont="1" applyFill="1" applyBorder="1" applyAlignment="1">
      <alignment horizontal="left" vertical="top" wrapText="1"/>
    </xf>
    <xf numFmtId="0" fontId="10" fillId="0" borderId="1" xfId="20" applyFont="1" applyFill="1" applyBorder="1" applyAlignment="1">
      <alignment horizontal="center" vertical="top" wrapText="1"/>
    </xf>
    <xf numFmtId="2" fontId="20" fillId="0" borderId="0" xfId="20" applyNumberFormat="1" applyFont="1" applyBorder="1"/>
    <xf numFmtId="0" fontId="4" fillId="0" borderId="1" xfId="20" applyFont="1" applyFill="1" applyBorder="1"/>
    <xf numFmtId="0" fontId="4" fillId="0" borderId="1" xfId="20" applyFont="1" applyFill="1" applyBorder="1" applyAlignment="1">
      <alignment horizontal="center" vertical="top" wrapText="1"/>
    </xf>
    <xf numFmtId="2" fontId="4" fillId="0" borderId="1" xfId="20" applyNumberFormat="1" applyFont="1" applyFill="1" applyBorder="1"/>
    <xf numFmtId="9" fontId="37" fillId="0" borderId="0" xfId="13" applyFont="1" applyBorder="1"/>
    <xf numFmtId="0" fontId="37" fillId="0" borderId="0" xfId="20" applyFont="1" applyBorder="1"/>
    <xf numFmtId="0" fontId="10" fillId="0" borderId="1" xfId="20" applyFont="1" applyFill="1" applyBorder="1"/>
    <xf numFmtId="0" fontId="10" fillId="0" borderId="1" xfId="20" applyFont="1" applyFill="1" applyBorder="1" applyAlignment="1">
      <alignment horizontal="center"/>
    </xf>
    <xf numFmtId="2" fontId="10" fillId="0" borderId="1" xfId="20" applyNumberFormat="1" applyFont="1" applyFill="1" applyBorder="1" applyAlignment="1">
      <alignment horizontal="center"/>
    </xf>
    <xf numFmtId="2" fontId="10" fillId="0" borderId="1" xfId="20" applyNumberFormat="1" applyFont="1" applyFill="1" applyBorder="1"/>
    <xf numFmtId="10" fontId="37" fillId="0" borderId="0" xfId="13" applyNumberFormat="1" applyFont="1" applyBorder="1"/>
    <xf numFmtId="0" fontId="20" fillId="0" borderId="0" xfId="20" applyFont="1" applyBorder="1"/>
    <xf numFmtId="0" fontId="4" fillId="0" borderId="1" xfId="20" applyFont="1" applyFill="1" applyBorder="1" applyAlignment="1">
      <alignment horizontal="right"/>
    </xf>
    <xf numFmtId="10" fontId="25" fillId="0" borderId="0" xfId="13" applyNumberFormat="1" applyFont="1" applyBorder="1"/>
    <xf numFmtId="0" fontId="25" fillId="0" borderId="0" xfId="20" applyFont="1" applyBorder="1"/>
    <xf numFmtId="0" fontId="4" fillId="3" borderId="1" xfId="20" applyFont="1" applyFill="1" applyBorder="1" applyAlignment="1">
      <alignment horizontal="right"/>
    </xf>
    <xf numFmtId="180" fontId="25" fillId="0" borderId="0" xfId="13" applyNumberFormat="1" applyFont="1" applyBorder="1"/>
    <xf numFmtId="2" fontId="25" fillId="0" borderId="0" xfId="20" applyNumberFormat="1" applyFont="1" applyBorder="1"/>
    <xf numFmtId="2" fontId="4" fillId="0" borderId="0" xfId="20" applyNumberFormat="1" applyFont="1" applyBorder="1"/>
    <xf numFmtId="178" fontId="25" fillId="0" borderId="0" xfId="20" applyNumberFormat="1" applyFont="1" applyBorder="1"/>
    <xf numFmtId="46" fontId="10" fillId="0" borderId="1" xfId="20" quotePrefix="1" applyNumberFormat="1" applyFont="1" applyFill="1" applyBorder="1" applyAlignment="1">
      <alignment horizontal="center"/>
    </xf>
    <xf numFmtId="0" fontId="10" fillId="0" borderId="1" xfId="20" applyNumberFormat="1" applyFont="1" applyFill="1" applyBorder="1" applyAlignment="1">
      <alignment horizontal="center"/>
    </xf>
    <xf numFmtId="0" fontId="10" fillId="0" borderId="1" xfId="20" quotePrefix="1" applyFont="1" applyFill="1" applyBorder="1" applyAlignment="1">
      <alignment horizontal="center"/>
    </xf>
    <xf numFmtId="2" fontId="15" fillId="0" borderId="0" xfId="20" applyNumberFormat="1" applyFont="1" applyBorder="1"/>
    <xf numFmtId="0" fontId="10" fillId="0" borderId="0" xfId="20" applyFont="1" applyBorder="1"/>
    <xf numFmtId="0" fontId="10" fillId="0" borderId="1" xfId="20" applyFont="1" applyFill="1" applyBorder="1" applyAlignment="1">
      <alignment wrapText="1"/>
    </xf>
    <xf numFmtId="0" fontId="4" fillId="0" borderId="0" xfId="20" applyFont="1" applyFill="1" applyBorder="1" applyAlignment="1">
      <alignment horizontal="left" vertical="top"/>
    </xf>
    <xf numFmtId="46" fontId="21" fillId="0" borderId="0" xfId="20" applyNumberFormat="1" applyFont="1" applyFill="1" applyBorder="1" applyAlignment="1">
      <alignment horizontal="left"/>
    </xf>
    <xf numFmtId="0" fontId="21" fillId="0" borderId="0" xfId="20" applyNumberFormat="1" applyFont="1" applyFill="1" applyBorder="1" applyAlignment="1">
      <alignment horizontal="center"/>
    </xf>
    <xf numFmtId="43" fontId="24" fillId="0" borderId="0" xfId="20" applyNumberFormat="1" applyFont="1" applyFill="1" applyBorder="1" applyAlignment="1">
      <alignment horizontal="center"/>
    </xf>
    <xf numFmtId="9" fontId="24" fillId="0" borderId="0" xfId="13" quotePrefix="1" applyFont="1" applyFill="1" applyBorder="1" applyAlignment="1">
      <alignment horizontal="right"/>
    </xf>
    <xf numFmtId="2" fontId="4" fillId="0" borderId="0" xfId="20" applyNumberFormat="1" applyFont="1" applyFill="1" applyBorder="1"/>
    <xf numFmtId="43" fontId="24" fillId="0" borderId="0" xfId="24" applyNumberFormat="1" applyFont="1" applyFill="1" applyBorder="1" applyAlignment="1">
      <alignment horizontal="center"/>
    </xf>
    <xf numFmtId="43" fontId="4" fillId="0" borderId="0" xfId="24" applyNumberFormat="1" applyFont="1" applyFill="1" applyBorder="1"/>
    <xf numFmtId="10" fontId="4" fillId="0" borderId="0" xfId="13" applyNumberFormat="1" applyFont="1" applyBorder="1"/>
    <xf numFmtId="164" fontId="4" fillId="0" borderId="0" xfId="20" applyNumberFormat="1" applyFont="1" applyBorder="1"/>
    <xf numFmtId="0" fontId="4" fillId="0" borderId="11" xfId="20" applyFont="1" applyBorder="1"/>
    <xf numFmtId="0" fontId="10" fillId="2" borderId="1" xfId="20" applyFont="1" applyFill="1" applyBorder="1" applyAlignment="1">
      <alignment horizontal="center"/>
    </xf>
    <xf numFmtId="0" fontId="10" fillId="2" borderId="1" xfId="20" applyFont="1" applyFill="1" applyBorder="1"/>
    <xf numFmtId="0" fontId="4" fillId="0" borderId="1" xfId="20" applyFont="1" applyFill="1" applyBorder="1" applyAlignment="1">
      <alignment vertical="top" wrapText="1"/>
    </xf>
    <xf numFmtId="0" fontId="4" fillId="0" borderId="1" xfId="20" applyFont="1" applyFill="1" applyBorder="1" applyAlignment="1">
      <alignment wrapText="1"/>
    </xf>
    <xf numFmtId="0" fontId="4" fillId="0" borderId="1" xfId="20" applyFont="1" applyFill="1" applyBorder="1" applyAlignment="1">
      <alignment vertical="center"/>
    </xf>
    <xf numFmtId="0" fontId="4" fillId="0" borderId="1" xfId="20" applyFont="1" applyFill="1" applyBorder="1" applyAlignment="1">
      <alignment horizontal="center" wrapText="1"/>
    </xf>
    <xf numFmtId="15" fontId="4" fillId="0" borderId="1" xfId="20" applyNumberFormat="1" applyFont="1" applyFill="1" applyBorder="1" applyAlignment="1">
      <alignment horizontal="center" wrapText="1"/>
    </xf>
    <xf numFmtId="0" fontId="10" fillId="0" borderId="0" xfId="19" applyFont="1" applyBorder="1" applyAlignment="1">
      <alignment vertical="top"/>
    </xf>
    <xf numFmtId="0" fontId="10" fillId="0" borderId="0" xfId="19" applyFont="1" applyBorder="1" applyAlignment="1">
      <alignment horizontal="center" vertical="top"/>
    </xf>
    <xf numFmtId="0" fontId="10" fillId="2" borderId="1" xfId="19" applyFont="1" applyFill="1" applyBorder="1" applyAlignment="1">
      <alignment horizontal="center" vertical="top" wrapText="1"/>
    </xf>
    <xf numFmtId="0" fontId="10" fillId="0" borderId="1" xfId="19" applyFont="1" applyBorder="1" applyAlignment="1">
      <alignment horizontal="center" vertical="top" wrapText="1"/>
    </xf>
    <xf numFmtId="0" fontId="10" fillId="0" borderId="1" xfId="19" applyFont="1" applyBorder="1" applyAlignment="1">
      <alignment horizontal="left" vertical="top"/>
    </xf>
    <xf numFmtId="43" fontId="4" fillId="0" borderId="1" xfId="25" applyNumberFormat="1" applyFont="1" applyBorder="1"/>
    <xf numFmtId="0" fontId="10" fillId="0" borderId="23" xfId="19" applyFont="1" applyBorder="1" applyAlignment="1">
      <alignment horizontal="center" vertical="top" wrapText="1"/>
    </xf>
    <xf numFmtId="0" fontId="10" fillId="0" borderId="2" xfId="19" applyFont="1" applyBorder="1" applyAlignment="1">
      <alignment horizontal="left" vertical="top"/>
    </xf>
    <xf numFmtId="0" fontId="4" fillId="0" borderId="2" xfId="19" applyFont="1" applyBorder="1"/>
    <xf numFmtId="43" fontId="4" fillId="0" borderId="2" xfId="25" applyNumberFormat="1" applyFont="1" applyBorder="1"/>
    <xf numFmtId="0" fontId="4" fillId="0" borderId="2" xfId="19" applyFont="1" applyBorder="1" applyAlignment="1">
      <alignment wrapText="1"/>
    </xf>
    <xf numFmtId="0" fontId="10" fillId="3" borderId="2" xfId="19" applyFont="1" applyFill="1" applyBorder="1" applyAlignment="1">
      <alignment horizontal="left" vertical="top"/>
    </xf>
    <xf numFmtId="0" fontId="10" fillId="0" borderId="20" xfId="19" applyFont="1" applyBorder="1" applyAlignment="1">
      <alignment horizontal="center" vertical="top" wrapText="1"/>
    </xf>
    <xf numFmtId="2" fontId="10" fillId="0" borderId="21" xfId="20" quotePrefix="1" applyNumberFormat="1" applyFont="1" applyBorder="1" applyAlignment="1">
      <alignment horizontal="center" vertical="center" wrapText="1"/>
    </xf>
    <xf numFmtId="0" fontId="10" fillId="0" borderId="21" xfId="19" applyFont="1" applyBorder="1"/>
    <xf numFmtId="43" fontId="10" fillId="0" borderId="21" xfId="25" applyNumberFormat="1" applyFont="1" applyFill="1" applyBorder="1"/>
    <xf numFmtId="0" fontId="10" fillId="0" borderId="21" xfId="19" applyFont="1" applyBorder="1" applyAlignment="1">
      <alignment wrapText="1"/>
    </xf>
    <xf numFmtId="43" fontId="10" fillId="0" borderId="21" xfId="25" applyNumberFormat="1" applyFont="1" applyBorder="1"/>
    <xf numFmtId="0" fontId="10" fillId="0" borderId="22" xfId="19" applyFont="1" applyBorder="1" applyAlignment="1">
      <alignment wrapText="1"/>
    </xf>
    <xf numFmtId="43" fontId="4" fillId="0" borderId="0" xfId="25" applyNumberFormat="1" applyFont="1" applyBorder="1"/>
    <xf numFmtId="0" fontId="4" fillId="0" borderId="11" xfId="10" applyFont="1" applyBorder="1"/>
    <xf numFmtId="0" fontId="10" fillId="0" borderId="0" xfId="3" applyFont="1" applyAlignment="1">
      <alignment vertical="center"/>
    </xf>
    <xf numFmtId="0" fontId="10" fillId="0" borderId="0" xfId="10" applyFont="1" applyBorder="1" applyAlignment="1">
      <alignment vertical="top"/>
    </xf>
    <xf numFmtId="0" fontId="10" fillId="2" borderId="1" xfId="10" applyFont="1" applyFill="1" applyBorder="1" applyAlignment="1">
      <alignment horizontal="center" vertical="top" wrapText="1"/>
    </xf>
    <xf numFmtId="0" fontId="4" fillId="0" borderId="0" xfId="10" applyFont="1" applyBorder="1" applyAlignment="1">
      <alignment horizontal="center"/>
    </xf>
    <xf numFmtId="0" fontId="4" fillId="0" borderId="1" xfId="10" applyFont="1" applyFill="1" applyBorder="1"/>
    <xf numFmtId="0" fontId="4" fillId="0" borderId="1" xfId="10" applyFont="1" applyFill="1" applyBorder="1" applyAlignment="1">
      <alignment horizontal="left" vertical="top" wrapText="1"/>
    </xf>
    <xf numFmtId="43" fontId="4" fillId="0" borderId="1" xfId="26" applyNumberFormat="1" applyFont="1" applyFill="1" applyBorder="1"/>
    <xf numFmtId="0" fontId="4" fillId="0" borderId="1" xfId="10" applyFont="1" applyFill="1" applyBorder="1" applyAlignment="1">
      <alignment horizontal="left"/>
    </xf>
    <xf numFmtId="0" fontId="10" fillId="0" borderId="1" xfId="10" applyFont="1" applyFill="1" applyBorder="1"/>
    <xf numFmtId="43" fontId="10" fillId="0" borderId="1" xfId="26" applyNumberFormat="1" applyFont="1" applyFill="1" applyBorder="1"/>
    <xf numFmtId="0" fontId="10" fillId="0" borderId="1" xfId="10" applyFont="1" applyFill="1" applyBorder="1" applyAlignment="1">
      <alignment horizontal="left" vertical="top" wrapText="1"/>
    </xf>
    <xf numFmtId="0" fontId="4" fillId="0" borderId="0" xfId="10" applyFont="1" applyFill="1" applyBorder="1"/>
    <xf numFmtId="2" fontId="4" fillId="0" borderId="0" xfId="10" applyNumberFormat="1" applyFont="1" applyFill="1" applyBorder="1"/>
    <xf numFmtId="43" fontId="4" fillId="0" borderId="0" xfId="10" applyNumberFormat="1" applyFont="1" applyBorder="1"/>
    <xf numFmtId="0" fontId="4" fillId="3" borderId="11" xfId="10" applyFont="1" applyFill="1" applyBorder="1"/>
    <xf numFmtId="0" fontId="4" fillId="3" borderId="0" xfId="10" applyFont="1" applyFill="1" applyBorder="1"/>
    <xf numFmtId="0" fontId="10" fillId="3" borderId="0" xfId="27" applyFont="1" applyFill="1" applyAlignment="1">
      <alignment vertical="center"/>
    </xf>
    <xf numFmtId="0" fontId="12" fillId="3" borderId="0" xfId="10" applyFont="1" applyFill="1" applyAlignment="1">
      <alignment vertical="center"/>
    </xf>
    <xf numFmtId="0" fontId="40" fillId="3" borderId="0" xfId="10" applyFont="1" applyFill="1" applyAlignment="1">
      <alignment vertical="center"/>
    </xf>
    <xf numFmtId="0" fontId="12" fillId="3" borderId="0" xfId="10" applyFont="1" applyFill="1" applyAlignment="1">
      <alignment horizontal="center" vertical="center"/>
    </xf>
    <xf numFmtId="0" fontId="12" fillId="3" borderId="0" xfId="10" applyFont="1" applyFill="1" applyAlignment="1"/>
    <xf numFmtId="0" fontId="10" fillId="3" borderId="0" xfId="19" applyFont="1" applyFill="1" applyBorder="1" applyAlignment="1">
      <alignment horizontal="center" vertical="top"/>
    </xf>
    <xf numFmtId="0" fontId="10" fillId="3" borderId="0" xfId="27" applyFont="1" applyFill="1" applyAlignment="1">
      <alignment horizontal="center" vertical="center"/>
    </xf>
    <xf numFmtId="0" fontId="10" fillId="5" borderId="1" xfId="10" applyFont="1" applyFill="1" applyBorder="1"/>
    <xf numFmtId="0" fontId="12" fillId="5" borderId="1" xfId="10" applyFont="1" applyFill="1" applyBorder="1"/>
    <xf numFmtId="0" fontId="12" fillId="3" borderId="0" xfId="10" applyFont="1" applyFill="1"/>
    <xf numFmtId="0" fontId="10" fillId="5" borderId="1" xfId="10" applyFont="1" applyFill="1" applyBorder="1" applyAlignment="1">
      <alignment vertical="top" wrapText="1"/>
    </xf>
    <xf numFmtId="0" fontId="10" fillId="5" borderId="1" xfId="10" applyFont="1" applyFill="1" applyBorder="1" applyAlignment="1">
      <alignment horizontal="center" vertical="top" wrapText="1"/>
    </xf>
    <xf numFmtId="0" fontId="4" fillId="5" borderId="1" xfId="10" applyFont="1" applyFill="1" applyBorder="1"/>
    <xf numFmtId="0" fontId="4" fillId="3" borderId="1" xfId="10" applyFont="1" applyFill="1" applyBorder="1"/>
    <xf numFmtId="0" fontId="4" fillId="3" borderId="1" xfId="10" applyFont="1" applyFill="1" applyBorder="1" applyAlignment="1">
      <alignment horizontal="right"/>
    </xf>
    <xf numFmtId="0" fontId="10" fillId="3" borderId="1" xfId="10" applyFont="1" applyFill="1" applyBorder="1"/>
    <xf numFmtId="2" fontId="4" fillId="3" borderId="1" xfId="10" applyNumberFormat="1" applyFont="1" applyFill="1" applyBorder="1"/>
    <xf numFmtId="43" fontId="4" fillId="3" borderId="1" xfId="28" applyNumberFormat="1" applyFont="1" applyFill="1" applyBorder="1"/>
    <xf numFmtId="2" fontId="4" fillId="0" borderId="1" xfId="10" applyNumberFormat="1" applyFont="1" applyBorder="1"/>
    <xf numFmtId="43" fontId="4" fillId="0" borderId="1" xfId="28" applyNumberFormat="1" applyFont="1" applyFill="1" applyBorder="1"/>
    <xf numFmtId="2" fontId="12" fillId="3" borderId="0" xfId="10" applyNumberFormat="1" applyFont="1" applyFill="1"/>
    <xf numFmtId="2" fontId="10" fillId="3" borderId="1" xfId="10" applyNumberFormat="1" applyFont="1" applyFill="1" applyBorder="1"/>
    <xf numFmtId="43" fontId="10" fillId="3" borderId="1" xfId="28" applyNumberFormat="1" applyFont="1" applyFill="1" applyBorder="1"/>
    <xf numFmtId="0" fontId="40" fillId="3" borderId="0" xfId="10" applyFont="1" applyFill="1"/>
    <xf numFmtId="0" fontId="10" fillId="3" borderId="0" xfId="10" applyFont="1" applyFill="1" applyBorder="1"/>
    <xf numFmtId="43" fontId="4" fillId="0" borderId="1" xfId="28" applyNumberFormat="1" applyFont="1" applyBorder="1"/>
    <xf numFmtId="43" fontId="4" fillId="3" borderId="1" xfId="28" applyNumberFormat="1" applyFont="1" applyFill="1" applyBorder="1" applyAlignment="1">
      <alignment horizontal="right"/>
    </xf>
    <xf numFmtId="2" fontId="4" fillId="3" borderId="0" xfId="10" applyNumberFormat="1" applyFont="1" applyFill="1" applyBorder="1"/>
    <xf numFmtId="0" fontId="5" fillId="0" borderId="0" xfId="3" applyFont="1" applyAlignment="1">
      <alignment horizontal="center" vertical="center"/>
    </xf>
    <xf numFmtId="0" fontId="5" fillId="0" borderId="0" xfId="0" applyFont="1" applyBorder="1" applyAlignment="1">
      <alignment horizontal="center" vertical="center" wrapText="1"/>
    </xf>
    <xf numFmtId="0" fontId="5" fillId="2" borderId="1" xfId="3" applyFont="1" applyFill="1" applyBorder="1" applyAlignment="1">
      <alignment horizontal="center" vertical="center" wrapText="1"/>
    </xf>
    <xf numFmtId="0" fontId="6" fillId="0" borderId="1" xfId="0" applyFont="1" applyBorder="1" applyAlignment="1">
      <alignment horizontal="center" vertical="center" wrapText="1"/>
    </xf>
    <xf numFmtId="0" fontId="5" fillId="2" borderId="1" xfId="3" applyFont="1" applyFill="1" applyBorder="1" applyAlignment="1">
      <alignment horizontal="center" vertical="center"/>
    </xf>
    <xf numFmtId="0" fontId="6" fillId="0" borderId="1" xfId="0" applyFont="1" applyBorder="1" applyAlignment="1">
      <alignment horizontal="center" vertical="center"/>
    </xf>
    <xf numFmtId="2" fontId="4" fillId="0" borderId="3" xfId="3" applyNumberFormat="1" applyFont="1" applyBorder="1" applyAlignment="1">
      <alignment horizontal="center" vertical="center"/>
    </xf>
    <xf numFmtId="2" fontId="4" fillId="0" borderId="5" xfId="3" applyNumberFormat="1" applyFont="1" applyBorder="1" applyAlignment="1">
      <alignment horizontal="center" vertical="center"/>
    </xf>
    <xf numFmtId="0" fontId="5" fillId="0" borderId="0" xfId="0" applyFont="1" applyBorder="1" applyAlignment="1">
      <alignment horizontal="center"/>
    </xf>
    <xf numFmtId="0" fontId="5" fillId="0" borderId="0" xfId="0" applyFont="1" applyBorder="1" applyAlignment="1">
      <alignment horizontal="center" vertical="top"/>
    </xf>
    <xf numFmtId="0" fontId="10" fillId="2" borderId="2" xfId="4" applyFont="1" applyFill="1" applyBorder="1" applyAlignment="1">
      <alignment horizontal="center" vertical="center" wrapText="1"/>
    </xf>
    <xf numFmtId="0" fontId="10" fillId="2" borderId="6" xfId="4" applyFont="1" applyFill="1" applyBorder="1" applyAlignment="1">
      <alignment horizontal="center" vertical="center" wrapText="1"/>
    </xf>
    <xf numFmtId="0" fontId="3" fillId="0" borderId="7" xfId="5" applyFont="1" applyBorder="1" applyAlignment="1">
      <alignment horizontal="center" vertical="center" wrapText="1"/>
    </xf>
    <xf numFmtId="0" fontId="10" fillId="2" borderId="1" xfId="4" applyFont="1" applyFill="1" applyBorder="1" applyAlignment="1">
      <alignment horizontal="center" vertical="center"/>
    </xf>
    <xf numFmtId="0" fontId="3" fillId="0" borderId="1" xfId="5" applyFont="1" applyBorder="1" applyAlignment="1">
      <alignment horizontal="center" vertical="center"/>
    </xf>
    <xf numFmtId="0" fontId="10" fillId="2" borderId="3" xfId="4" applyFont="1" applyFill="1" applyBorder="1" applyAlignment="1">
      <alignment horizontal="center" vertical="center" wrapText="1"/>
    </xf>
    <xf numFmtId="0" fontId="10" fillId="2" borderId="4" xfId="4" applyFont="1" applyFill="1" applyBorder="1" applyAlignment="1">
      <alignment horizontal="center" vertical="center" wrapText="1"/>
    </xf>
    <xf numFmtId="0" fontId="10" fillId="2" borderId="5" xfId="4" applyFont="1" applyFill="1" applyBorder="1" applyAlignment="1">
      <alignment horizontal="center" vertical="center" wrapText="1"/>
    </xf>
    <xf numFmtId="0" fontId="10" fillId="2" borderId="1" xfId="4" applyFont="1" applyFill="1" applyBorder="1" applyAlignment="1">
      <alignment horizontal="center" vertical="center" wrapText="1"/>
    </xf>
    <xf numFmtId="0" fontId="3" fillId="0" borderId="1" xfId="5" applyFont="1" applyBorder="1" applyAlignment="1">
      <alignment horizontal="center" vertical="center" wrapText="1"/>
    </xf>
    <xf numFmtId="0" fontId="12" fillId="0" borderId="1" xfId="5" applyFont="1" applyBorder="1" applyAlignment="1">
      <alignment horizontal="center" vertical="center" wrapText="1"/>
    </xf>
    <xf numFmtId="2" fontId="4" fillId="3" borderId="3" xfId="0" applyNumberFormat="1" applyFont="1" applyFill="1" applyBorder="1" applyAlignment="1" applyProtection="1">
      <alignment horizontal="center"/>
    </xf>
    <xf numFmtId="2" fontId="4" fillId="3" borderId="5" xfId="0" applyNumberFormat="1" applyFont="1" applyFill="1" applyBorder="1" applyAlignment="1" applyProtection="1">
      <alignment horizontal="center"/>
    </xf>
    <xf numFmtId="2" fontId="4" fillId="0" borderId="2" xfId="7" applyNumberFormat="1" applyFont="1" applyFill="1" applyBorder="1" applyAlignment="1">
      <alignment horizontal="center" vertical="center"/>
    </xf>
    <xf numFmtId="2" fontId="4" fillId="0" borderId="6" xfId="7" applyNumberFormat="1" applyFont="1" applyFill="1" applyBorder="1" applyAlignment="1">
      <alignment horizontal="center" vertical="center"/>
    </xf>
    <xf numFmtId="2" fontId="4" fillId="0" borderId="7" xfId="7" applyNumberFormat="1" applyFont="1" applyFill="1" applyBorder="1" applyAlignment="1">
      <alignment horizontal="center" vertical="center"/>
    </xf>
    <xf numFmtId="2" fontId="4" fillId="3" borderId="2" xfId="0" applyNumberFormat="1" applyFont="1" applyFill="1" applyBorder="1" applyAlignment="1" applyProtection="1">
      <alignment horizontal="center" vertical="center"/>
    </xf>
    <xf numFmtId="2" fontId="4" fillId="3" borderId="6" xfId="0" applyNumberFormat="1" applyFont="1" applyFill="1" applyBorder="1" applyAlignment="1" applyProtection="1">
      <alignment horizontal="center" vertical="center"/>
    </xf>
    <xf numFmtId="2" fontId="4" fillId="3" borderId="7" xfId="0" applyNumberFormat="1" applyFont="1" applyFill="1" applyBorder="1" applyAlignment="1" applyProtection="1">
      <alignment horizontal="center" vertical="center"/>
    </xf>
    <xf numFmtId="164" fontId="4" fillId="3" borderId="2" xfId="0" applyNumberFormat="1" applyFont="1" applyFill="1" applyBorder="1" applyAlignment="1" applyProtection="1">
      <alignment horizontal="center" vertical="center"/>
    </xf>
    <xf numFmtId="164" fontId="4" fillId="3" borderId="6" xfId="0" applyNumberFormat="1" applyFont="1" applyFill="1" applyBorder="1" applyAlignment="1" applyProtection="1">
      <alignment horizontal="center" vertical="center"/>
    </xf>
    <xf numFmtId="164" fontId="4" fillId="3" borderId="7" xfId="0" applyNumberFormat="1" applyFont="1" applyFill="1" applyBorder="1" applyAlignment="1" applyProtection="1">
      <alignment horizontal="center" vertical="center"/>
    </xf>
    <xf numFmtId="0" fontId="10" fillId="0" borderId="0" xfId="0" applyFont="1" applyBorder="1" applyAlignment="1">
      <alignment horizontal="center"/>
    </xf>
    <xf numFmtId="0" fontId="10" fillId="0" borderId="0" xfId="0" applyFont="1" applyBorder="1" applyAlignment="1">
      <alignment horizontal="center" vertical="top"/>
    </xf>
    <xf numFmtId="0" fontId="12" fillId="0" borderId="7" xfId="5" applyFont="1" applyBorder="1" applyAlignment="1">
      <alignment horizontal="center" vertical="center" wrapText="1"/>
    </xf>
    <xf numFmtId="0" fontId="12" fillId="0" borderId="1" xfId="5" applyFont="1" applyBorder="1" applyAlignment="1">
      <alignment horizontal="center" vertical="center"/>
    </xf>
    <xf numFmtId="0" fontId="10" fillId="8" borderId="3" xfId="8" applyFont="1" applyFill="1" applyBorder="1" applyAlignment="1">
      <alignment horizontal="center"/>
    </xf>
    <xf numFmtId="0" fontId="10" fillId="8" borderId="4" xfId="8" applyFont="1" applyFill="1" applyBorder="1" applyAlignment="1">
      <alignment horizontal="center"/>
    </xf>
    <xf numFmtId="0" fontId="10" fillId="8" borderId="5" xfId="8" applyFont="1" applyFill="1" applyBorder="1" applyAlignment="1">
      <alignment horizontal="center"/>
    </xf>
    <xf numFmtId="0" fontId="4" fillId="0" borderId="1" xfId="8" applyFont="1" applyFill="1" applyBorder="1" applyAlignment="1">
      <alignment horizontal="center"/>
    </xf>
    <xf numFmtId="0" fontId="10" fillId="7" borderId="3" xfId="4" applyFont="1" applyFill="1" applyBorder="1" applyAlignment="1">
      <alignment horizontal="center" vertical="center"/>
    </xf>
    <xf numFmtId="0" fontId="10" fillId="7" borderId="4" xfId="4" applyFont="1" applyFill="1" applyBorder="1" applyAlignment="1">
      <alignment horizontal="center" vertical="center"/>
    </xf>
    <xf numFmtId="0" fontId="10" fillId="7" borderId="5" xfId="4" applyFont="1" applyFill="1" applyBorder="1" applyAlignment="1">
      <alignment horizontal="center" vertical="center"/>
    </xf>
    <xf numFmtId="0" fontId="4" fillId="0" borderId="3" xfId="8" applyFont="1" applyFill="1" applyBorder="1" applyAlignment="1">
      <alignment horizontal="center"/>
    </xf>
    <xf numFmtId="0" fontId="4" fillId="0" borderId="4" xfId="8" applyFont="1" applyFill="1" applyBorder="1" applyAlignment="1">
      <alignment horizontal="center"/>
    </xf>
    <xf numFmtId="0" fontId="4" fillId="0" borderId="5" xfId="8" applyFont="1" applyFill="1" applyBorder="1" applyAlignment="1">
      <alignment horizontal="center"/>
    </xf>
    <xf numFmtId="0" fontId="10" fillId="0" borderId="0" xfId="4" applyFont="1" applyFill="1" applyBorder="1" applyAlignment="1">
      <alignment horizontal="center" vertical="center"/>
    </xf>
    <xf numFmtId="0" fontId="10" fillId="0" borderId="3" xfId="4" applyFont="1" applyFill="1" applyBorder="1" applyAlignment="1">
      <alignment horizontal="center" vertical="center" wrapText="1"/>
    </xf>
    <xf numFmtId="0" fontId="10" fillId="0" borderId="4" xfId="4" applyFont="1" applyFill="1" applyBorder="1" applyAlignment="1">
      <alignment horizontal="center" vertical="center" wrapText="1"/>
    </xf>
    <xf numFmtId="0" fontId="10" fillId="0" borderId="5" xfId="4" applyFont="1" applyFill="1" applyBorder="1" applyAlignment="1">
      <alignment horizontal="center" vertical="center" wrapText="1"/>
    </xf>
    <xf numFmtId="0" fontId="10" fillId="5" borderId="1" xfId="9" applyFont="1" applyFill="1" applyBorder="1" applyAlignment="1">
      <alignment horizontal="center" vertical="center" wrapText="1"/>
    </xf>
    <xf numFmtId="0" fontId="10" fillId="5" borderId="5" xfId="9" applyFont="1" applyFill="1" applyBorder="1" applyAlignment="1">
      <alignment horizontal="center" vertical="center" wrapText="1"/>
    </xf>
    <xf numFmtId="0" fontId="10" fillId="5" borderId="1" xfId="8" applyFont="1" applyFill="1" applyBorder="1" applyAlignment="1">
      <alignment horizontal="center"/>
    </xf>
    <xf numFmtId="0" fontId="10" fillId="5" borderId="1" xfId="8" applyFont="1" applyFill="1" applyBorder="1" applyAlignment="1">
      <alignment horizontal="center" vertical="center"/>
    </xf>
    <xf numFmtId="0" fontId="10" fillId="5" borderId="1" xfId="9" applyFont="1" applyFill="1" applyBorder="1" applyAlignment="1">
      <alignment horizontal="center" vertical="center"/>
    </xf>
    <xf numFmtId="0" fontId="10" fillId="0" borderId="0" xfId="6" applyFont="1" applyAlignment="1">
      <alignment horizontal="center" vertical="center"/>
    </xf>
    <xf numFmtId="0" fontId="4" fillId="0" borderId="0" xfId="0" applyFont="1" applyAlignment="1">
      <alignment horizontal="center" vertical="center"/>
    </xf>
    <xf numFmtId="0" fontId="10" fillId="0" borderId="0" xfId="0" applyFont="1" applyBorder="1" applyAlignment="1">
      <alignment horizontal="center" vertical="center"/>
    </xf>
    <xf numFmtId="0" fontId="10" fillId="0" borderId="0" xfId="4" applyFont="1" applyAlignment="1">
      <alignment horizontal="center" vertical="center"/>
    </xf>
    <xf numFmtId="0" fontId="3" fillId="0" borderId="0" xfId="5" applyAlignment="1">
      <alignment horizontal="center" vertical="center"/>
    </xf>
    <xf numFmtId="0" fontId="10" fillId="0" borderId="0" xfId="5" applyFont="1" applyBorder="1" applyAlignment="1">
      <alignment horizontal="center" vertical="center"/>
    </xf>
    <xf numFmtId="0" fontId="13" fillId="0" borderId="0" xfId="5" applyFont="1" applyAlignment="1">
      <alignment horizontal="center" vertical="center"/>
    </xf>
    <xf numFmtId="0" fontId="4" fillId="0" borderId="7" xfId="5" applyFont="1" applyBorder="1" applyAlignment="1">
      <alignment horizontal="center" vertical="center" wrapText="1"/>
    </xf>
    <xf numFmtId="0" fontId="4" fillId="0" borderId="1" xfId="5" applyFont="1" applyBorder="1" applyAlignment="1">
      <alignment horizontal="center" vertic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1" xfId="0" applyFont="1" applyBorder="1"/>
    <xf numFmtId="0" fontId="12" fillId="0" borderId="7" xfId="10" applyFont="1" applyBorder="1" applyAlignment="1">
      <alignment horizontal="center" vertical="center" wrapText="1"/>
    </xf>
    <xf numFmtId="0" fontId="12" fillId="0" borderId="1" xfId="10" applyFont="1" applyBorder="1" applyAlignment="1">
      <alignment horizontal="center" vertical="center"/>
    </xf>
    <xf numFmtId="0" fontId="12" fillId="0" borderId="1" xfId="10" applyFont="1" applyBorder="1" applyAlignment="1">
      <alignment horizontal="center" vertical="center" wrapText="1"/>
    </xf>
    <xf numFmtId="0" fontId="10" fillId="2" borderId="3" xfId="5" applyFont="1" applyFill="1" applyBorder="1" applyAlignment="1">
      <alignment horizontal="center" vertical="center" wrapText="1"/>
    </xf>
    <xf numFmtId="0" fontId="10" fillId="2" borderId="4" xfId="5" applyFont="1" applyFill="1" applyBorder="1" applyAlignment="1">
      <alignment horizontal="center" vertical="center" wrapText="1"/>
    </xf>
    <xf numFmtId="0" fontId="10" fillId="2" borderId="5" xfId="5" applyFont="1" applyFill="1" applyBorder="1" applyAlignment="1">
      <alignment horizontal="center" vertical="center" wrapText="1"/>
    </xf>
    <xf numFmtId="0" fontId="17" fillId="0" borderId="10" xfId="5" applyFont="1" applyFill="1" applyBorder="1" applyAlignment="1">
      <alignment horizontal="center"/>
    </xf>
    <xf numFmtId="0" fontId="4" fillId="0" borderId="11" xfId="5" applyFont="1" applyFill="1" applyBorder="1" applyAlignment="1">
      <alignment horizontal="center"/>
    </xf>
    <xf numFmtId="0" fontId="4" fillId="0" borderId="12" xfId="5" applyFont="1" applyFill="1" applyBorder="1" applyAlignment="1">
      <alignment horizontal="center"/>
    </xf>
    <xf numFmtId="0" fontId="4" fillId="0" borderId="13" xfId="5" applyFont="1" applyFill="1" applyBorder="1" applyAlignment="1">
      <alignment horizontal="center"/>
    </xf>
    <xf numFmtId="0" fontId="4" fillId="0" borderId="0" xfId="5" applyFont="1" applyFill="1" applyBorder="1" applyAlignment="1">
      <alignment horizontal="center"/>
    </xf>
    <xf numFmtId="0" fontId="4" fillId="0" borderId="14" xfId="5" applyFont="1" applyFill="1" applyBorder="1" applyAlignment="1">
      <alignment horizontal="center"/>
    </xf>
    <xf numFmtId="0" fontId="4" fillId="0" borderId="15" xfId="5" applyFont="1" applyFill="1" applyBorder="1" applyAlignment="1">
      <alignment horizontal="center"/>
    </xf>
    <xf numFmtId="0" fontId="4" fillId="0" borderId="16" xfId="5" applyFont="1" applyFill="1" applyBorder="1" applyAlignment="1">
      <alignment horizontal="center"/>
    </xf>
    <xf numFmtId="0" fontId="4" fillId="0" borderId="17" xfId="5" applyFont="1" applyFill="1" applyBorder="1" applyAlignment="1">
      <alignment horizontal="center"/>
    </xf>
    <xf numFmtId="0" fontId="10" fillId="2" borderId="2" xfId="5" applyFont="1" applyFill="1" applyBorder="1" applyAlignment="1">
      <alignment horizontal="left" vertical="center" wrapText="1"/>
    </xf>
    <xf numFmtId="0" fontId="10" fillId="2" borderId="6" xfId="5" applyFont="1" applyFill="1" applyBorder="1" applyAlignment="1">
      <alignment horizontal="left" vertical="center" wrapText="1"/>
    </xf>
    <xf numFmtId="0" fontId="10" fillId="2" borderId="7" xfId="5" applyFont="1" applyFill="1" applyBorder="1" applyAlignment="1">
      <alignment horizontal="left" vertical="center" wrapText="1"/>
    </xf>
    <xf numFmtId="0" fontId="10" fillId="2" borderId="1" xfId="5" applyFont="1" applyFill="1" applyBorder="1" applyAlignment="1">
      <alignment horizontal="center" vertical="center" wrapText="1"/>
    </xf>
    <xf numFmtId="0" fontId="10" fillId="2" borderId="2" xfId="5" applyFont="1" applyFill="1" applyBorder="1" applyAlignment="1">
      <alignment horizontal="center" vertical="center" wrapText="1"/>
    </xf>
    <xf numFmtId="0" fontId="10" fillId="2" borderId="7" xfId="5" applyFont="1" applyFill="1" applyBorder="1" applyAlignment="1">
      <alignment horizontal="center" vertical="center" wrapText="1"/>
    </xf>
    <xf numFmtId="0" fontId="10" fillId="2" borderId="10" xfId="5" applyFont="1" applyFill="1" applyBorder="1" applyAlignment="1">
      <alignment horizontal="center" vertical="center" wrapText="1"/>
    </xf>
    <xf numFmtId="0" fontId="10" fillId="2" borderId="11" xfId="5" applyFont="1" applyFill="1" applyBorder="1" applyAlignment="1">
      <alignment horizontal="center" vertical="center" wrapText="1"/>
    </xf>
    <xf numFmtId="0" fontId="10" fillId="2" borderId="12" xfId="5" applyFont="1" applyFill="1" applyBorder="1" applyAlignment="1">
      <alignment horizontal="center" vertical="center" wrapText="1"/>
    </xf>
    <xf numFmtId="0" fontId="10" fillId="2" borderId="6" xfId="5" applyFont="1" applyFill="1" applyBorder="1" applyAlignment="1">
      <alignment horizontal="center" vertical="center" wrapText="1"/>
    </xf>
    <xf numFmtId="0" fontId="22" fillId="0" borderId="10" xfId="5" applyFont="1" applyFill="1" applyBorder="1" applyAlignment="1">
      <alignment horizontal="center" vertical="center"/>
    </xf>
    <xf numFmtId="0" fontId="23" fillId="0" borderId="11" xfId="5" applyFont="1" applyFill="1" applyBorder="1" applyAlignment="1">
      <alignment horizontal="center" vertical="center"/>
    </xf>
    <xf numFmtId="0" fontId="23" fillId="0" borderId="12" xfId="5" applyFont="1" applyFill="1" applyBorder="1" applyAlignment="1">
      <alignment horizontal="center" vertical="center"/>
    </xf>
    <xf numFmtId="0" fontId="23" fillId="0" borderId="13" xfId="5" applyFont="1" applyFill="1" applyBorder="1" applyAlignment="1">
      <alignment horizontal="center" vertical="center"/>
    </xf>
    <xf numFmtId="0" fontId="23" fillId="0" borderId="0" xfId="5" applyFont="1" applyFill="1" applyBorder="1" applyAlignment="1">
      <alignment horizontal="center" vertical="center"/>
    </xf>
    <xf numFmtId="0" fontId="23" fillId="0" borderId="14" xfId="5" applyFont="1" applyFill="1" applyBorder="1" applyAlignment="1">
      <alignment horizontal="center" vertical="center"/>
    </xf>
    <xf numFmtId="0" fontId="23" fillId="0" borderId="15" xfId="5" applyFont="1" applyFill="1" applyBorder="1" applyAlignment="1">
      <alignment horizontal="center" vertical="center"/>
    </xf>
    <xf numFmtId="0" fontId="23" fillId="0" borderId="16" xfId="5" applyFont="1" applyFill="1" applyBorder="1" applyAlignment="1">
      <alignment horizontal="center" vertical="center"/>
    </xf>
    <xf numFmtId="0" fontId="23" fillId="0" borderId="17" xfId="5" applyFont="1" applyFill="1" applyBorder="1" applyAlignment="1">
      <alignment horizontal="center" vertical="center"/>
    </xf>
    <xf numFmtId="0" fontId="10" fillId="0" borderId="0" xfId="5" applyFont="1" applyFill="1" applyBorder="1" applyAlignment="1">
      <alignment horizontal="center" vertical="center" wrapText="1"/>
    </xf>
    <xf numFmtId="0" fontId="10" fillId="2" borderId="1" xfId="5" applyFont="1" applyFill="1" applyBorder="1" applyAlignment="1">
      <alignment horizontal="center" wrapText="1"/>
    </xf>
    <xf numFmtId="0" fontId="12" fillId="0" borderId="1" xfId="5" applyFont="1" applyBorder="1" applyAlignment="1">
      <alignment horizontal="center" wrapText="1"/>
    </xf>
    <xf numFmtId="0" fontId="10" fillId="2" borderId="3" xfId="5" applyFont="1" applyFill="1" applyBorder="1" applyAlignment="1">
      <alignment horizontal="center" wrapText="1"/>
    </xf>
    <xf numFmtId="0" fontId="10" fillId="2" borderId="4" xfId="5" applyFont="1" applyFill="1" applyBorder="1" applyAlignment="1">
      <alignment horizontal="center" wrapText="1"/>
    </xf>
    <xf numFmtId="0" fontId="10" fillId="2" borderId="5" xfId="5" applyFont="1" applyFill="1" applyBorder="1" applyAlignment="1">
      <alignment horizontal="center" wrapText="1"/>
    </xf>
    <xf numFmtId="0" fontId="10" fillId="2" borderId="7" xfId="4" applyFont="1" applyFill="1" applyBorder="1" applyAlignment="1">
      <alignment horizontal="center" vertical="center" wrapText="1"/>
    </xf>
    <xf numFmtId="0" fontId="4" fillId="6" borderId="0" xfId="5" applyFont="1" applyFill="1" applyBorder="1" applyAlignment="1">
      <alignment horizontal="left" vertical="top" wrapText="1"/>
    </xf>
    <xf numFmtId="0" fontId="10" fillId="0" borderId="0" xfId="5" applyFont="1" applyBorder="1" applyAlignment="1">
      <alignment horizontal="center" vertical="top"/>
    </xf>
    <xf numFmtId="0" fontId="10" fillId="2" borderId="2" xfId="5" applyFont="1" applyFill="1" applyBorder="1" applyAlignment="1">
      <alignment horizontal="center" vertical="center"/>
    </xf>
    <xf numFmtId="0" fontId="10" fillId="2" borderId="7" xfId="5" applyFont="1" applyFill="1" applyBorder="1" applyAlignment="1">
      <alignment horizontal="center" vertical="center"/>
    </xf>
    <xf numFmtId="0" fontId="10" fillId="0" borderId="0" xfId="0" applyFont="1" applyFill="1" applyBorder="1" applyAlignment="1">
      <alignment horizontal="center" vertical="center"/>
    </xf>
    <xf numFmtId="0" fontId="4" fillId="0" borderId="1" xfId="5" applyFont="1" applyBorder="1" applyAlignment="1">
      <alignment horizontal="center" vertical="center" wrapText="1"/>
    </xf>
    <xf numFmtId="0" fontId="10" fillId="0" borderId="2" xfId="5" applyFont="1" applyBorder="1" applyAlignment="1">
      <alignment horizontal="center" vertical="top"/>
    </xf>
    <xf numFmtId="0" fontId="10" fillId="0" borderId="6" xfId="5" applyFont="1" applyBorder="1" applyAlignment="1">
      <alignment horizontal="center" vertical="top"/>
    </xf>
    <xf numFmtId="0" fontId="10" fillId="0" borderId="2" xfId="5" applyFont="1" applyBorder="1" applyAlignment="1">
      <alignment horizontal="center"/>
    </xf>
    <xf numFmtId="0" fontId="10" fillId="0" borderId="6" xfId="5" applyFont="1" applyBorder="1" applyAlignment="1">
      <alignment horizontal="center"/>
    </xf>
    <xf numFmtId="0" fontId="4" fillId="0" borderId="2" xfId="4" applyFont="1" applyBorder="1" applyAlignment="1">
      <alignment horizontal="center" vertical="center"/>
    </xf>
    <xf numFmtId="0" fontId="4" fillId="0" borderId="6" xfId="4" applyFont="1" applyBorder="1" applyAlignment="1">
      <alignment horizontal="center" vertical="center"/>
    </xf>
    <xf numFmtId="0" fontId="4" fillId="0" borderId="7" xfId="4" applyFont="1" applyBorder="1" applyAlignment="1">
      <alignment horizontal="center" vertical="center"/>
    </xf>
    <xf numFmtId="0" fontId="4" fillId="0" borderId="0" xfId="5" applyFont="1" applyAlignment="1">
      <alignment horizontal="left" vertical="center"/>
    </xf>
    <xf numFmtId="0" fontId="32" fillId="0" borderId="2" xfId="15" applyFont="1" applyBorder="1" applyAlignment="1">
      <alignment horizontal="center" vertical="center"/>
    </xf>
    <xf numFmtId="0" fontId="32" fillId="0" borderId="6" xfId="15" applyFont="1" applyBorder="1" applyAlignment="1">
      <alignment horizontal="center" vertical="center"/>
    </xf>
    <xf numFmtId="0" fontId="32" fillId="0" borderId="7" xfId="15" applyFont="1" applyBorder="1" applyAlignment="1">
      <alignment horizontal="center" vertical="center"/>
    </xf>
    <xf numFmtId="43" fontId="4" fillId="0" borderId="2" xfId="16" applyFont="1" applyBorder="1" applyAlignment="1">
      <alignment horizontal="center" vertical="center"/>
    </xf>
    <xf numFmtId="43" fontId="4" fillId="0" borderId="6" xfId="16" applyFont="1" applyBorder="1" applyAlignment="1">
      <alignment horizontal="center" vertical="center"/>
    </xf>
    <xf numFmtId="43" fontId="4" fillId="0" borderId="7" xfId="16" applyFont="1" applyBorder="1" applyAlignment="1">
      <alignment horizontal="center" vertical="center"/>
    </xf>
    <xf numFmtId="0" fontId="10" fillId="0" borderId="0" xfId="5" applyFont="1" applyBorder="1" applyAlignment="1">
      <alignment horizontal="center" vertical="center" wrapText="1"/>
    </xf>
    <xf numFmtId="0" fontId="4" fillId="0" borderId="0" xfId="5" applyFont="1" applyAlignment="1">
      <alignment horizontal="center" vertical="center" wrapText="1"/>
    </xf>
    <xf numFmtId="0" fontId="4" fillId="0" borderId="0" xfId="4" applyFont="1" applyAlignment="1">
      <alignment horizontal="left" vertical="center" wrapText="1"/>
    </xf>
    <xf numFmtId="0" fontId="10" fillId="5" borderId="2" xfId="4" applyFont="1" applyFill="1" applyBorder="1" applyAlignment="1">
      <alignment horizontal="center" vertical="center"/>
    </xf>
    <xf numFmtId="0" fontId="10" fillId="5" borderId="7" xfId="4" applyFont="1" applyFill="1" applyBorder="1" applyAlignment="1">
      <alignment horizontal="center" vertical="center"/>
    </xf>
    <xf numFmtId="0" fontId="10" fillId="5" borderId="3" xfId="10" applyFont="1" applyFill="1" applyBorder="1" applyAlignment="1" applyProtection="1">
      <alignment horizontal="center" vertical="center" wrapText="1"/>
    </xf>
    <xf numFmtId="0" fontId="10" fillId="5" borderId="4" xfId="10" applyFont="1" applyFill="1" applyBorder="1" applyAlignment="1" applyProtection="1">
      <alignment horizontal="center" vertical="center" wrapText="1"/>
    </xf>
    <xf numFmtId="0" fontId="10" fillId="5" borderId="5" xfId="10" applyFont="1" applyFill="1" applyBorder="1" applyAlignment="1" applyProtection="1">
      <alignment horizontal="center" vertical="center" wrapText="1"/>
    </xf>
    <xf numFmtId="0" fontId="10" fillId="5" borderId="1" xfId="10" applyFont="1" applyFill="1" applyBorder="1" applyAlignment="1" applyProtection="1">
      <alignment horizontal="center" vertical="center" wrapText="1"/>
    </xf>
    <xf numFmtId="0" fontId="10" fillId="2" borderId="2" xfId="19" applyFont="1" applyFill="1" applyBorder="1" applyAlignment="1">
      <alignment horizontal="left" vertical="center" wrapText="1"/>
    </xf>
    <xf numFmtId="0" fontId="10" fillId="2" borderId="6" xfId="19" applyFont="1" applyFill="1" applyBorder="1" applyAlignment="1">
      <alignment horizontal="left" vertical="center" wrapText="1"/>
    </xf>
    <xf numFmtId="0" fontId="4" fillId="0" borderId="6" xfId="20" applyFont="1" applyBorder="1" applyAlignment="1">
      <alignment horizontal="left" vertical="center" wrapText="1"/>
    </xf>
    <xf numFmtId="0" fontId="4" fillId="0" borderId="7" xfId="20" applyFont="1" applyBorder="1" applyAlignment="1">
      <alignment horizontal="left" vertical="center" wrapText="1"/>
    </xf>
    <xf numFmtId="0" fontId="10" fillId="2" borderId="7" xfId="19" applyFont="1" applyFill="1" applyBorder="1" applyAlignment="1">
      <alignment horizontal="left" vertical="center" wrapText="1"/>
    </xf>
    <xf numFmtId="0" fontId="10" fillId="2" borderId="3" xfId="19" applyFont="1" applyFill="1" applyBorder="1" applyAlignment="1">
      <alignment horizontal="center" vertical="center"/>
    </xf>
    <xf numFmtId="0" fontId="10" fillId="2" borderId="4" xfId="19" applyFont="1" applyFill="1" applyBorder="1" applyAlignment="1">
      <alignment horizontal="center" vertical="center"/>
    </xf>
    <xf numFmtId="0" fontId="10" fillId="2" borderId="5" xfId="19" applyFont="1" applyFill="1" applyBorder="1" applyAlignment="1">
      <alignment horizontal="center" vertical="center"/>
    </xf>
    <xf numFmtId="2" fontId="10" fillId="2" borderId="2" xfId="19" applyNumberFormat="1" applyFont="1" applyFill="1" applyBorder="1" applyAlignment="1">
      <alignment horizontal="center" vertical="top"/>
    </xf>
    <xf numFmtId="2" fontId="10" fillId="2" borderId="6" xfId="19" applyNumberFormat="1" applyFont="1" applyFill="1" applyBorder="1" applyAlignment="1">
      <alignment horizontal="center" vertical="top"/>
    </xf>
    <xf numFmtId="2" fontId="10" fillId="2" borderId="7" xfId="19" applyNumberFormat="1" applyFont="1" applyFill="1" applyBorder="1" applyAlignment="1">
      <alignment horizontal="center" vertical="top"/>
    </xf>
    <xf numFmtId="0" fontId="10" fillId="2" borderId="2" xfId="19" applyFont="1" applyFill="1" applyBorder="1" applyAlignment="1">
      <alignment horizontal="center" vertical="top" wrapText="1"/>
    </xf>
    <xf numFmtId="0" fontId="10" fillId="2" borderId="6" xfId="19" applyFont="1" applyFill="1" applyBorder="1" applyAlignment="1">
      <alignment horizontal="center" vertical="top" wrapText="1"/>
    </xf>
    <xf numFmtId="0" fontId="10" fillId="2" borderId="7" xfId="19" applyFont="1" applyFill="1" applyBorder="1" applyAlignment="1">
      <alignment horizontal="center" vertical="top" wrapText="1"/>
    </xf>
    <xf numFmtId="0" fontId="10" fillId="2" borderId="1" xfId="19" applyFont="1" applyFill="1" applyBorder="1" applyAlignment="1">
      <alignment horizontal="center" vertical="center" wrapText="1"/>
    </xf>
    <xf numFmtId="0" fontId="10" fillId="2" borderId="3" xfId="20" applyFont="1" applyFill="1" applyBorder="1" applyAlignment="1">
      <alignment horizontal="center" vertical="top" wrapText="1"/>
    </xf>
    <xf numFmtId="0" fontId="10" fillId="2" borderId="4" xfId="20" applyFont="1" applyFill="1" applyBorder="1" applyAlignment="1">
      <alignment horizontal="center" vertical="top" wrapText="1"/>
    </xf>
    <xf numFmtId="0" fontId="10" fillId="2" borderId="5" xfId="20" applyFont="1" applyFill="1" applyBorder="1" applyAlignment="1">
      <alignment horizontal="center" vertical="top" wrapText="1"/>
    </xf>
    <xf numFmtId="10" fontId="10" fillId="0" borderId="3" xfId="13" quotePrefix="1" applyNumberFormat="1" applyFont="1" applyFill="1" applyBorder="1" applyAlignment="1">
      <alignment horizontal="center" vertical="center"/>
    </xf>
    <xf numFmtId="10" fontId="10" fillId="0" borderId="4" xfId="13" applyNumberFormat="1" applyFont="1" applyFill="1" applyBorder="1" applyAlignment="1">
      <alignment horizontal="center" vertical="center"/>
    </xf>
    <xf numFmtId="10" fontId="10" fillId="0" borderId="5" xfId="13" applyNumberFormat="1" applyFont="1" applyFill="1" applyBorder="1" applyAlignment="1">
      <alignment horizontal="center" vertical="center"/>
    </xf>
    <xf numFmtId="0" fontId="26" fillId="0" borderId="0" xfId="20" applyFont="1" applyFill="1" applyBorder="1" applyAlignment="1">
      <alignment horizontal="left" wrapText="1"/>
    </xf>
    <xf numFmtId="0" fontId="10" fillId="0" borderId="0" xfId="20" applyFont="1" applyBorder="1" applyAlignment="1">
      <alignment horizontal="center" vertical="center"/>
    </xf>
    <xf numFmtId="0" fontId="2" fillId="0" borderId="0" xfId="20" applyFont="1" applyAlignment="1">
      <alignment horizontal="center" vertical="center"/>
    </xf>
    <xf numFmtId="0" fontId="10" fillId="2" borderId="3" xfId="19" applyFont="1" applyFill="1" applyBorder="1" applyAlignment="1">
      <alignment horizontal="center" vertical="top" wrapText="1"/>
    </xf>
    <xf numFmtId="0" fontId="10" fillId="2" borderId="5" xfId="19" applyFont="1" applyFill="1" applyBorder="1" applyAlignment="1">
      <alignment horizontal="center" vertical="top" wrapText="1"/>
    </xf>
    <xf numFmtId="0" fontId="10" fillId="5" borderId="2" xfId="10" applyFont="1" applyFill="1" applyBorder="1" applyAlignment="1">
      <alignment horizontal="center" vertical="top" wrapText="1"/>
    </xf>
    <xf numFmtId="0" fontId="10" fillId="5" borderId="6" xfId="10" applyFont="1" applyFill="1" applyBorder="1" applyAlignment="1">
      <alignment horizontal="center" vertical="top" wrapText="1"/>
    </xf>
    <xf numFmtId="0" fontId="10" fillId="5" borderId="7" xfId="10" applyFont="1" applyFill="1" applyBorder="1" applyAlignment="1">
      <alignment horizontal="center" vertical="top" wrapText="1"/>
    </xf>
    <xf numFmtId="0" fontId="10" fillId="5" borderId="1" xfId="10" applyFont="1" applyFill="1" applyBorder="1" applyAlignment="1">
      <alignment horizontal="center"/>
    </xf>
  </cellXfs>
  <cellStyles count="241">
    <cellStyle name="20% - Accent1 2" xfId="29"/>
    <cellStyle name="20% - Accent2 2" xfId="30"/>
    <cellStyle name="20% - Accent3 2" xfId="31"/>
    <cellStyle name="20% - Accent4 2" xfId="32"/>
    <cellStyle name="20% - Accent5 2" xfId="33"/>
    <cellStyle name="20% - Accent6 2" xfId="34"/>
    <cellStyle name="40% - Accent1 2" xfId="35"/>
    <cellStyle name="40% - Accent2 2" xfId="36"/>
    <cellStyle name="40% - Accent3 2" xfId="37"/>
    <cellStyle name="40% - Accent4 2" xfId="38"/>
    <cellStyle name="40% - Accent5 2" xfId="39"/>
    <cellStyle name="40% - Accent6 2" xfId="40"/>
    <cellStyle name="60% - Accent1 2" xfId="41"/>
    <cellStyle name="60% - Accent2 2" xfId="42"/>
    <cellStyle name="60% - Accent3 2" xfId="43"/>
    <cellStyle name="60% - Accent4 2" xfId="44"/>
    <cellStyle name="60% - Accent5 2" xfId="45"/>
    <cellStyle name="60% - Accent6 2" xfId="46"/>
    <cellStyle name="Accent1 2" xfId="47"/>
    <cellStyle name="Accent2 2" xfId="48"/>
    <cellStyle name="Accent3 2" xfId="49"/>
    <cellStyle name="Accent4 2" xfId="50"/>
    <cellStyle name="Accent5 2" xfId="51"/>
    <cellStyle name="Accent6 2" xfId="52"/>
    <cellStyle name="Bad 2" xfId="53"/>
    <cellStyle name="Body" xfId="54"/>
    <cellStyle name="Calculation 2" xfId="55"/>
    <cellStyle name="Check Cell 2" xfId="56"/>
    <cellStyle name="Comma" xfId="1" builtinId="3"/>
    <cellStyle name="Comma  - Style1" xfId="57"/>
    <cellStyle name="Comma 10" xfId="58"/>
    <cellStyle name="Comma 11" xfId="59"/>
    <cellStyle name="Comma 11 2" xfId="16"/>
    <cellStyle name="Comma 2" xfId="25"/>
    <cellStyle name="Comma 2 2" xfId="60"/>
    <cellStyle name="Comma 2 3" xfId="61"/>
    <cellStyle name="Comma 2 4" xfId="62"/>
    <cellStyle name="Comma 3" xfId="63"/>
    <cellStyle name="Comma 4" xfId="64"/>
    <cellStyle name="Comma 4 2" xfId="65"/>
    <cellStyle name="Comma 5" xfId="66"/>
    <cellStyle name="Comma 6" xfId="21"/>
    <cellStyle name="Comma 6 2" xfId="24"/>
    <cellStyle name="Comma 6 3" xfId="26"/>
    <cellStyle name="Comma 6 4" xfId="28"/>
    <cellStyle name="Comma 7" xfId="67"/>
    <cellStyle name="Comma 8" xfId="68"/>
    <cellStyle name="Comma 9" xfId="69"/>
    <cellStyle name="Curren - Style2" xfId="70"/>
    <cellStyle name="Currency 2" xfId="71"/>
    <cellStyle name="Currency 3" xfId="72"/>
    <cellStyle name="Currency 4" xfId="73"/>
    <cellStyle name="Explanatory Text 2" xfId="74"/>
    <cellStyle name="Good 2" xfId="75"/>
    <cellStyle name="Grey" xfId="76"/>
    <cellStyle name="Header1" xfId="77"/>
    <cellStyle name="Header2" xfId="78"/>
    <cellStyle name="Heading 1 2" xfId="79"/>
    <cellStyle name="Heading 2 2" xfId="80"/>
    <cellStyle name="Heading 3 2" xfId="81"/>
    <cellStyle name="Heading 4 2" xfId="82"/>
    <cellStyle name="Hyperlink" xfId="14" builtinId="8"/>
    <cellStyle name="Hyperlink 2" xfId="83"/>
    <cellStyle name="Hyperlink 3" xfId="84"/>
    <cellStyle name="Input [yellow]" xfId="85"/>
    <cellStyle name="Input 2" xfId="86"/>
    <cellStyle name="Linked Cell 2" xfId="87"/>
    <cellStyle name="Neutral 2" xfId="88"/>
    <cellStyle name="no dec" xfId="89"/>
    <cellStyle name="Normal" xfId="0" builtinId="0"/>
    <cellStyle name="Normal - Style1" xfId="90"/>
    <cellStyle name="Normal 10" xfId="91"/>
    <cellStyle name="Normal 10 2" xfId="92"/>
    <cellStyle name="Normal 10 3" xfId="93"/>
    <cellStyle name="Normal 100" xfId="94"/>
    <cellStyle name="Normal 101" xfId="95"/>
    <cellStyle name="Normal 102" xfId="96"/>
    <cellStyle name="Normal 103" xfId="97"/>
    <cellStyle name="Normal 104" xfId="98"/>
    <cellStyle name="Normal 105" xfId="99"/>
    <cellStyle name="Normal 106" xfId="100"/>
    <cellStyle name="Normal 106 2" xfId="101"/>
    <cellStyle name="Normal 107" xfId="102"/>
    <cellStyle name="Normal 108" xfId="103"/>
    <cellStyle name="Normal 109" xfId="104"/>
    <cellStyle name="Normal 11" xfId="105"/>
    <cellStyle name="Normal 11 2" xfId="106"/>
    <cellStyle name="Normal 11_Sept9-10 4.4" xfId="107"/>
    <cellStyle name="Normal 12" xfId="108"/>
    <cellStyle name="Normal 12 2" xfId="109"/>
    <cellStyle name="Normal 12 3" xfId="110"/>
    <cellStyle name="Normal 13" xfId="111"/>
    <cellStyle name="Normal 14" xfId="112"/>
    <cellStyle name="Normal 15" xfId="15"/>
    <cellStyle name="Normal 16" xfId="113"/>
    <cellStyle name="Normal 16 2" xfId="114"/>
    <cellStyle name="Normal 16 3" xfId="115"/>
    <cellStyle name="Normal 16 3 2" xfId="116"/>
    <cellStyle name="Normal 16 3 2 2" xfId="117"/>
    <cellStyle name="Normal 16 3 2 2 2" xfId="118"/>
    <cellStyle name="Normal 17" xfId="119"/>
    <cellStyle name="Normal 18" xfId="120"/>
    <cellStyle name="Normal 19" xfId="121"/>
    <cellStyle name="Normal 2" xfId="5"/>
    <cellStyle name="Normal 2 10" xfId="11"/>
    <cellStyle name="Normal 2 2" xfId="8"/>
    <cellStyle name="Normal 2 2 2" xfId="10"/>
    <cellStyle name="Normal 2 2 2 2" xfId="122"/>
    <cellStyle name="Normal 2 2 3" xfId="123"/>
    <cellStyle name="Normal 2 2 4" xfId="124"/>
    <cellStyle name="Normal 2 2_Working APR 2007-08 Mahagenco_Bhushan_1.3" xfId="125"/>
    <cellStyle name="Normal 2 3" xfId="9"/>
    <cellStyle name="Normal 2 4" xfId="20"/>
    <cellStyle name="Normal 2 5" xfId="126"/>
    <cellStyle name="Normal 2 6" xfId="127"/>
    <cellStyle name="Normal 2_ARR FINAL" xfId="128"/>
    <cellStyle name="Normal 20" xfId="129"/>
    <cellStyle name="Normal 21" xfId="130"/>
    <cellStyle name="Normal 22" xfId="131"/>
    <cellStyle name="Normal 23" xfId="132"/>
    <cellStyle name="Normal 24" xfId="133"/>
    <cellStyle name="Normal 25" xfId="134"/>
    <cellStyle name="Normal 26" xfId="135"/>
    <cellStyle name="Normal 27" xfId="136"/>
    <cellStyle name="Normal 28" xfId="137"/>
    <cellStyle name="Normal 29" xfId="138"/>
    <cellStyle name="Normal 3" xfId="12"/>
    <cellStyle name="Normal 3 2" xfId="23"/>
    <cellStyle name="Normal 3 2 2" xfId="139"/>
    <cellStyle name="Normal 3 3" xfId="140"/>
    <cellStyle name="Normal 30" xfId="141"/>
    <cellStyle name="Normal 31" xfId="142"/>
    <cellStyle name="Normal 32" xfId="143"/>
    <cellStyle name="Normal 33" xfId="144"/>
    <cellStyle name="Normal 34" xfId="145"/>
    <cellStyle name="Normal 35" xfId="146"/>
    <cellStyle name="Normal 36" xfId="147"/>
    <cellStyle name="Normal 37" xfId="148"/>
    <cellStyle name="Normal 38" xfId="149"/>
    <cellStyle name="Normal 39" xfId="150"/>
    <cellStyle name="Normal 4" xfId="19"/>
    <cellStyle name="Normal 4 2" xfId="151"/>
    <cellStyle name="Normal 40" xfId="152"/>
    <cellStyle name="Normal 41" xfId="153"/>
    <cellStyle name="Normal 42" xfId="154"/>
    <cellStyle name="Normal 43" xfId="155"/>
    <cellStyle name="Normal 44" xfId="156"/>
    <cellStyle name="Normal 45" xfId="157"/>
    <cellStyle name="Normal 46" xfId="158"/>
    <cellStyle name="Normal 47" xfId="159"/>
    <cellStyle name="Normal 48" xfId="160"/>
    <cellStyle name="Normal 49" xfId="161"/>
    <cellStyle name="Normal 5" xfId="162"/>
    <cellStyle name="Normal 5 2" xfId="163"/>
    <cellStyle name="Normal 50" xfId="164"/>
    <cellStyle name="Normal 51" xfId="165"/>
    <cellStyle name="Normal 52" xfId="166"/>
    <cellStyle name="Normal 53" xfId="167"/>
    <cellStyle name="Normal 54" xfId="168"/>
    <cellStyle name="Normal 55" xfId="169"/>
    <cellStyle name="Normal 56" xfId="170"/>
    <cellStyle name="Normal 57" xfId="171"/>
    <cellStyle name="Normal 58" xfId="172"/>
    <cellStyle name="Normal 59" xfId="173"/>
    <cellStyle name="Normal 6" xfId="174"/>
    <cellStyle name="Normal 60" xfId="175"/>
    <cellStyle name="Normal 61" xfId="176"/>
    <cellStyle name="Normal 62" xfId="177"/>
    <cellStyle name="Normal 63" xfId="178"/>
    <cellStyle name="Normal 64" xfId="179"/>
    <cellStyle name="Normal 65" xfId="180"/>
    <cellStyle name="Normal 66" xfId="181"/>
    <cellStyle name="Normal 67" xfId="182"/>
    <cellStyle name="Normal 68" xfId="183"/>
    <cellStyle name="Normal 69" xfId="184"/>
    <cellStyle name="Normal 7" xfId="185"/>
    <cellStyle name="Normal 7 2" xfId="186"/>
    <cellStyle name="Normal 70" xfId="187"/>
    <cellStyle name="Normal 71" xfId="188"/>
    <cellStyle name="Normal 72" xfId="189"/>
    <cellStyle name="Normal 73" xfId="190"/>
    <cellStyle name="Normal 74" xfId="191"/>
    <cellStyle name="Normal 75" xfId="192"/>
    <cellStyle name="Normal 76" xfId="193"/>
    <cellStyle name="Normal 77" xfId="194"/>
    <cellStyle name="Normal 78" xfId="195"/>
    <cellStyle name="Normal 79" xfId="196"/>
    <cellStyle name="Normal 8" xfId="197"/>
    <cellStyle name="Normal 8 2" xfId="198"/>
    <cellStyle name="Normal 80" xfId="199"/>
    <cellStyle name="Normal 81" xfId="200"/>
    <cellStyle name="Normal 82" xfId="201"/>
    <cellStyle name="Normal 83" xfId="202"/>
    <cellStyle name="Normal 84" xfId="203"/>
    <cellStyle name="Normal 85" xfId="204"/>
    <cellStyle name="Normal 86" xfId="205"/>
    <cellStyle name="Normal 87" xfId="206"/>
    <cellStyle name="Normal 88" xfId="207"/>
    <cellStyle name="Normal 89" xfId="208"/>
    <cellStyle name="Normal 9" xfId="209"/>
    <cellStyle name="Normal 9 2" xfId="210"/>
    <cellStyle name="Normal 90" xfId="211"/>
    <cellStyle name="Normal 91" xfId="212"/>
    <cellStyle name="Normal 92" xfId="213"/>
    <cellStyle name="Normal 93" xfId="214"/>
    <cellStyle name="Normal 94" xfId="215"/>
    <cellStyle name="Normal 95" xfId="216"/>
    <cellStyle name="Normal 96" xfId="217"/>
    <cellStyle name="Normal 97" xfId="218"/>
    <cellStyle name="Normal 98" xfId="219"/>
    <cellStyle name="Normal 99" xfId="220"/>
    <cellStyle name="Normal_FORMATS 5 YEAR ALOKE" xfId="3"/>
    <cellStyle name="Normal_FORMATS 5 YEAR ALOKE 2 2" xfId="4"/>
    <cellStyle name="Normal_FORMATS 5 YEAR ALOKE 3" xfId="6"/>
    <cellStyle name="Normal_FORMATS 5 YEAR ALOKE 3 2" xfId="7"/>
    <cellStyle name="Normal_FORMATS 5 YEAR ALOKE 3 3" xfId="17"/>
    <cellStyle name="Normal_FORMATS 5 YEAR ALOKE 4" xfId="27"/>
    <cellStyle name="Normal_Sheet1" xfId="22"/>
    <cellStyle name="Note 2" xfId="221"/>
    <cellStyle name="Output 2" xfId="222"/>
    <cellStyle name="Percent" xfId="2" builtinId="5"/>
    <cellStyle name="Percent [0]_#6 Temps &amp; Contractors" xfId="223"/>
    <cellStyle name="Percent [2]" xfId="224"/>
    <cellStyle name="Percent 2" xfId="13"/>
    <cellStyle name="Percent 2 2" xfId="225"/>
    <cellStyle name="Percent 2 3" xfId="226"/>
    <cellStyle name="Percent 3" xfId="227"/>
    <cellStyle name="Percent 3 2" xfId="228"/>
    <cellStyle name="Percent 4" xfId="229"/>
    <cellStyle name="Percent 41" xfId="18"/>
    <cellStyle name="Percent 5" xfId="230"/>
    <cellStyle name="Percent 5 2" xfId="231"/>
    <cellStyle name="Percent 5 3" xfId="232"/>
    <cellStyle name="Percent 6" xfId="233"/>
    <cellStyle name="Percent 6 2" xfId="234"/>
    <cellStyle name="Percent 7" xfId="235"/>
    <cellStyle name="Style 1" xfId="236"/>
    <cellStyle name="Style 2" xfId="237"/>
    <cellStyle name="Title 2" xfId="238"/>
    <cellStyle name="Total 2" xfId="239"/>
    <cellStyle name="Warning Text 2" xfId="24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7.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2.xml"/><Relationship Id="rId42" Type="http://schemas.openxmlformats.org/officeDocument/2006/relationships/externalLink" Target="externalLinks/externalLink10.xml"/><Relationship Id="rId47" Type="http://schemas.openxmlformats.org/officeDocument/2006/relationships/externalLink" Target="externalLinks/externalLink15.xml"/><Relationship Id="rId50" Type="http://schemas.openxmlformats.org/officeDocument/2006/relationships/externalLink" Target="externalLinks/externalLink18.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externalLink" Target="externalLinks/externalLink6.xml"/><Relationship Id="rId46" Type="http://schemas.openxmlformats.org/officeDocument/2006/relationships/externalLink" Target="externalLinks/externalLink1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9.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5.xml"/><Relationship Id="rId40" Type="http://schemas.openxmlformats.org/officeDocument/2006/relationships/externalLink" Target="externalLinks/externalLink8.xml"/><Relationship Id="rId45" Type="http://schemas.openxmlformats.org/officeDocument/2006/relationships/externalLink" Target="externalLinks/externalLink13.xml"/><Relationship Id="rId53"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4.xml"/><Relationship Id="rId49" Type="http://schemas.openxmlformats.org/officeDocument/2006/relationships/externalLink" Target="externalLinks/externalLink17.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12.xml"/><Relationship Id="rId52"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43" Type="http://schemas.openxmlformats.org/officeDocument/2006/relationships/externalLink" Target="externalLinks/externalLink11.xml"/><Relationship Id="rId48" Type="http://schemas.openxmlformats.org/officeDocument/2006/relationships/externalLink" Target="externalLinks/externalLink16.xml"/><Relationship Id="rId8" Type="http://schemas.openxmlformats.org/officeDocument/2006/relationships/worksheet" Target="worksheets/sheet8.xml"/><Relationship Id="rId51"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201-04REL-Final.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Users\himanshu.chawla\Desktop\MSETCL_PIS\Revised%20Model%204%20July\SK%20Sir%20Mail\Final%20Sent%206.07.2013\Users\himanshu.chawla\Desktop\MSETCL_PIS\Hasnain%20Mail\201-04REL-Final.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Mserver\Databank\1-Projects%20In%20Hand\DFID\ARR%202003-04\Arr%20Petition%202003-04\For%20Submission\ARR%20Forms%20For%20Submission.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Databank/1-Projects%20In%20Hand/DFID/ARR%202003-04/Arr%20Petition%202003-04/For%20Submission/ARR%20Forms%20For%20Submission.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User21\shared%20doc\ARR%202.6%20REV\Performance\PERFORMANCE\ocm\Yearly_perf\OCMJAN2000.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Mserver\Documents%20and%20Settings\anurag\My%20Documents\petitions\Petition%20for%20trans%20ARR.doc\Databank\1-Projects%20In%20Hand\DFID\ARR%202003-04\Arr%20Petition%202003-04\For%20Submission\ARR%20Forms%20For%20Submission.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Documents%20and%20Settings/anurag/My%20Documents/petitions/Petition%20for%20trans%20ARR.doc/Databank/1-Projects%20In%20Hand/DFID/ARR%202003-04/Arr%20Petition%202003-04/For%20Submission/ARR%20Forms%20For%20Submission.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Mserver\Sameer's%20folder\MSEB\Tariff%20Filing%202003-04\Outputs\Models\Working%20Models\old\Dispatch%202.0.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Sameer's%20folder/MSEB/Tariff%20Filing%202003-04/Outputs/Models/Working%20Models/old/Dispatch%202.0.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I:\Performance\PERFORMANCE\ocm\Yearly_perf\OCMJAN200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Tech1\EMAIL\Performance\PERFORMANCE\ocm\Yearly_perf\OCMJAN200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omp10\c\WINDOWS\Desktop\Latest%20revised%20Cost%20Estimates%20for%20Substation.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GRID%20Energy/Work/MSPGCL%20True%20Up%20Fy%202010-11/Earlier%20Orders/EXCEL%20MODELS%20FINAL/PwC_MSPGCL_20.12.201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Mserver\btps%20temp%20data\EFFY\Effy-Cost%20DD\Yearly%20data.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Mserver\Users\skedia\Documents\MSPGCL%20FY12%20ARR%20Petition%20and%20Model%2031Mar11\ARR%20formats%20SM%2029Mar1940_old.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A:\suresh\Power\MSEB\MSEB%2001-02\Data\Dispatch%202.0.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User126\perf\Performance\PERFORMANCE\CE_FILE\Erai_dam\Water%20_balance_Dec04.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Mserver\Users\skedia\Desktop\MSPGCL%20Main%20Folder\Revised%20True-up%20&amp;%20APR\Workings\Annexure%202_revis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3-04|71"/>
      <sheetName val="03-04|72"/>
      <sheetName val="03-04|74"/>
      <sheetName val="03-04|75"/>
      <sheetName val="03-04|76"/>
      <sheetName val="03-04|77"/>
      <sheetName val="03-04|79"/>
      <sheetName val="03-04|83"/>
      <sheetName val="03-04|Master"/>
      <sheetName val="04R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3-04|71"/>
      <sheetName val="03-04|72"/>
      <sheetName val="03-04|74"/>
      <sheetName val="03-04|75"/>
      <sheetName val="03-04|76"/>
      <sheetName val="03-04|77"/>
      <sheetName val="03-04|79"/>
      <sheetName val="03-04|83"/>
      <sheetName val="03-04|Master"/>
      <sheetName val="04RE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1.1 "/>
      <sheetName val="A 2.1 PY"/>
      <sheetName val="A 2.1 CY"/>
      <sheetName val="A 2.1 EY"/>
      <sheetName val="A 2.2"/>
      <sheetName val="A 2.3"/>
      <sheetName val="Power Pur 3.1 (PY)"/>
      <sheetName val="Power Pur 3.1 (CY)"/>
      <sheetName val="Power Pur 3.1 (EY)"/>
      <sheetName val="A 3.2"/>
      <sheetName val="A 3.3 PY"/>
      <sheetName val="A 3.3 CY"/>
      <sheetName val="A 3.3 EY"/>
      <sheetName val="A 3.4"/>
      <sheetName val="A 3.5"/>
      <sheetName val="A 3.6 (PY)"/>
      <sheetName val="A 3.6 (CY)"/>
      <sheetName val="A 3.6 (EY)"/>
      <sheetName val="A 3.7"/>
      <sheetName val="A 3.8"/>
      <sheetName val="A 3.9"/>
      <sheetName val="A 3.10 "/>
      <sheetName val="A-5.1(PY)"/>
      <sheetName val="A-5.1(CY) "/>
      <sheetName val="A-5.1(EY)"/>
      <sheetName val="A-5.2(PY)"/>
      <sheetName val="A-5.2(CY)"/>
      <sheetName val="A-5.2(EY)"/>
      <sheetName val="A -5.3"/>
      <sheetName val="form 6.1 (PY) Gen"/>
      <sheetName val="form 6.1(PY)T&amp;D "/>
      <sheetName val="form 6.1 (CY) Gen"/>
      <sheetName val="form 6.1(CY) T&amp;D"/>
      <sheetName val="form 6.1 (EY) Gen "/>
      <sheetName val="form 6.1(EY) T&amp;D"/>
      <sheetName val="A 7.1"/>
      <sheetName val="A 7.2"/>
      <sheetName val="A 7.3"/>
      <sheetName val="A 7.4"/>
      <sheetName val="A 8.1"/>
      <sheetName val="A 8.2"/>
      <sheetName val="A 8.3"/>
      <sheetName val="A 8.4"/>
      <sheetName val="A 8.5"/>
      <sheetName val="A 8.6"/>
      <sheetName val="A 8.7"/>
      <sheetName val="A 8.8"/>
      <sheetName val="A 8.9"/>
      <sheetName val="A 8.10"/>
      <sheetName val="8.11 PY"/>
      <sheetName val="8.11 CY"/>
      <sheetName val="8.11 EY"/>
      <sheetName val="A-10.1"/>
      <sheetName val="A 10.2 (A)"/>
      <sheetName val="A 10.2 B"/>
      <sheetName val="A 10.2 C"/>
      <sheetName val="A 10.2 D"/>
      <sheetName val="A 10.3"/>
      <sheetName val="A 10.4"/>
      <sheetName val="Rev Calculation"/>
      <sheetName val="A 9.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row r="35">
          <cell r="G35">
            <v>64254.226096970044</v>
          </cell>
          <cell r="H35">
            <v>59093.238057586968</v>
          </cell>
          <cell r="I35">
            <v>63490.540060935658</v>
          </cell>
        </row>
        <row r="44">
          <cell r="G44">
            <v>24259.407938726315</v>
          </cell>
          <cell r="H44">
            <v>16526.511773419461</v>
          </cell>
          <cell r="I44">
            <v>17654.636270525258</v>
          </cell>
        </row>
      </sheetData>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1.1 "/>
      <sheetName val="A 2.1 PY"/>
      <sheetName val="A 2.1 CY"/>
      <sheetName val="A 2.1 EY"/>
      <sheetName val="A 2.2"/>
      <sheetName val="A 2.3"/>
      <sheetName val="Power Pur 3.1 (PY)"/>
      <sheetName val="Power Pur 3.1 (CY)"/>
      <sheetName val="Power Pur 3.1 (EY)"/>
      <sheetName val="A 3.2"/>
      <sheetName val="A 3.3 PY"/>
      <sheetName val="A 3.3 CY"/>
      <sheetName val="A 3.3 EY"/>
      <sheetName val="A 3.4"/>
      <sheetName val="A 3.5"/>
      <sheetName val="A 3.6 (PY)"/>
      <sheetName val="A 3.6 (CY)"/>
      <sheetName val="A 3.6 (EY)"/>
      <sheetName val="A 3.7"/>
      <sheetName val="A 3.8"/>
      <sheetName val="A 3.9"/>
      <sheetName val="A 3.10 "/>
      <sheetName val="A-5.1(PY)"/>
      <sheetName val="A-5.1(CY) "/>
      <sheetName val="A-5.1(EY)"/>
      <sheetName val="A-5.2(PY)"/>
      <sheetName val="A-5.2(CY)"/>
      <sheetName val="A-5.2(EY)"/>
      <sheetName val="A -5.3"/>
      <sheetName val="form 6.1 (PY) Gen"/>
      <sheetName val="form 6.1(PY)T&amp;D "/>
      <sheetName val="form 6.1 (CY) Gen"/>
      <sheetName val="form 6.1(CY) T&amp;D"/>
      <sheetName val="form 6.1 (EY) Gen "/>
      <sheetName val="form 6.1(EY) T&amp;D"/>
      <sheetName val="A 7.1"/>
      <sheetName val="A 7.2"/>
      <sheetName val="A 7.3"/>
      <sheetName val="A 7.4"/>
      <sheetName val="A 8.1"/>
      <sheetName val="A 8.2"/>
      <sheetName val="A 8.3"/>
      <sheetName val="A 8.4"/>
      <sheetName val="A 8.5"/>
      <sheetName val="A 8.6"/>
      <sheetName val="A 8.7"/>
      <sheetName val="A 8.8"/>
      <sheetName val="A 8.9"/>
      <sheetName val="A 8.10"/>
      <sheetName val="8.11 PY"/>
      <sheetName val="8.11 CY"/>
      <sheetName val="8.11 EY"/>
      <sheetName val="A-10.1"/>
      <sheetName val="A 10.2 (A)"/>
      <sheetName val="A 10.2 B"/>
      <sheetName val="A 10.2 C"/>
      <sheetName val="A 10.2 D"/>
      <sheetName val="A 10.3"/>
      <sheetName val="A 10.4"/>
      <sheetName val="Rev Calculation"/>
      <sheetName val="A 9.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row r="35">
          <cell r="G35">
            <v>64254.226096970044</v>
          </cell>
          <cell r="H35">
            <v>59093.238057586968</v>
          </cell>
          <cell r="I35">
            <v>63490.540060935658</v>
          </cell>
        </row>
        <row r="44">
          <cell r="G44">
            <v>24259.407938726315</v>
          </cell>
          <cell r="H44">
            <v>16526.511773419461</v>
          </cell>
          <cell r="I44">
            <v>17654.636270525258</v>
          </cell>
        </row>
      </sheetData>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ily input"/>
      <sheetName val="Daily report"/>
      <sheetName val="OCM2"/>
      <sheetName val="OCM4"/>
      <sheetName val="OCM1"/>
      <sheetName val="OCM3"/>
      <sheetName val="OCM5"/>
      <sheetName val="OCM7"/>
      <sheetName val="INDEX"/>
      <sheetName val="OCM6"/>
      <sheetName val="highlight"/>
      <sheetName val="water"/>
      <sheetName val="AWARD"/>
      <sheetName val="CE"/>
      <sheetName val="hrawd"/>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1.1 "/>
      <sheetName val="A 2.1 PY"/>
      <sheetName val="A 2.1 CY"/>
      <sheetName val="A 2.1 EY"/>
      <sheetName val="A 2.2"/>
      <sheetName val="A 2.3"/>
      <sheetName val="Power Pur 3.1 (PY)"/>
      <sheetName val="Power Pur 3.1 (CY)"/>
      <sheetName val="Power Pur 3.1 (EY)"/>
      <sheetName val="A 3.2"/>
      <sheetName val="A 3.3 PY"/>
      <sheetName val="A 3.3 CY"/>
      <sheetName val="A 3.3 EY"/>
      <sheetName val="A 3.4"/>
      <sheetName val="A 3.5"/>
      <sheetName val="A 3.6 (PY)"/>
      <sheetName val="A 3.6 (CY)"/>
      <sheetName val="A 3.6 (EY)"/>
      <sheetName val="A 3.7"/>
      <sheetName val="A 3.8"/>
      <sheetName val="A 3.9"/>
      <sheetName val="A 3.10 "/>
      <sheetName val="A-5.1(PY)"/>
      <sheetName val="A-5.1(CY) "/>
      <sheetName val="A-5.1(EY)"/>
      <sheetName val="A-5.2(PY)"/>
      <sheetName val="A-5.2(CY)"/>
      <sheetName val="A-5.2(EY)"/>
      <sheetName val="A -5.3"/>
      <sheetName val="form 6.1 (PY) Gen"/>
      <sheetName val="form 6.1(PY)T&amp;D "/>
      <sheetName val="form 6.1 (CY) Gen"/>
      <sheetName val="form 6.1(CY) T&amp;D"/>
      <sheetName val="form 6.1 (EY) Gen "/>
      <sheetName val="form 6.1(EY) T&amp;D"/>
      <sheetName val="A 7.1"/>
      <sheetName val="A 7.2"/>
      <sheetName val="A 7.3"/>
      <sheetName val="A 7.4"/>
      <sheetName val="A 8.1"/>
      <sheetName val="A 8.2"/>
      <sheetName val="A 8.3"/>
      <sheetName val="A 8.4"/>
      <sheetName val="A 8.5"/>
      <sheetName val="A 8.6"/>
      <sheetName val="A 8.7"/>
      <sheetName val="A 8.8"/>
      <sheetName val="A 8.9"/>
      <sheetName val="A 8.10"/>
      <sheetName val="8.11 PY"/>
      <sheetName val="8.11 CY"/>
      <sheetName val="8.11 EY"/>
      <sheetName val="A-10.1"/>
      <sheetName val="A 10.2 (A)"/>
      <sheetName val="A 10.2 B"/>
      <sheetName val="A 10.2 C"/>
      <sheetName val="A 10.2 D"/>
      <sheetName val="A 10.3"/>
      <sheetName val="A 10.4"/>
      <sheetName val="Rev Calculation"/>
      <sheetName val="A 9.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35">
          <cell r="I35">
            <v>63490.540060935658</v>
          </cell>
        </row>
        <row r="44">
          <cell r="I44">
            <v>17654.636270525258</v>
          </cell>
        </row>
      </sheetData>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1.1 "/>
      <sheetName val="A 2.1 PY"/>
      <sheetName val="A 2.1 CY"/>
      <sheetName val="A 2.1 EY"/>
      <sheetName val="A 2.2"/>
      <sheetName val="A 2.3"/>
      <sheetName val="Power Pur 3.1 (PY)"/>
      <sheetName val="Power Pur 3.1 (CY)"/>
      <sheetName val="Power Pur 3.1 (EY)"/>
      <sheetName val="A 3.2"/>
      <sheetName val="A 3.3 PY"/>
      <sheetName val="A 3.3 CY"/>
      <sheetName val="A 3.3 EY"/>
      <sheetName val="A 3.4"/>
      <sheetName val="A 3.5"/>
      <sheetName val="A 3.6 (PY)"/>
      <sheetName val="A 3.6 (CY)"/>
      <sheetName val="A 3.6 (EY)"/>
      <sheetName val="A 3.7"/>
      <sheetName val="A 3.8"/>
      <sheetName val="A 3.9"/>
      <sheetName val="A 3.10 "/>
      <sheetName val="A-5.1(PY)"/>
      <sheetName val="A-5.1(CY) "/>
      <sheetName val="A-5.1(EY)"/>
      <sheetName val="A-5.2(PY)"/>
      <sheetName val="A-5.2(CY)"/>
      <sheetName val="A-5.2(EY)"/>
      <sheetName val="A -5.3"/>
      <sheetName val="form 6.1 (PY) Gen"/>
      <sheetName val="form 6.1(PY)T&amp;D "/>
      <sheetName val="form 6.1 (CY) Gen"/>
      <sheetName val="form 6.1(CY) T&amp;D"/>
      <sheetName val="form 6.1 (EY) Gen "/>
      <sheetName val="form 6.1(EY) T&amp;D"/>
      <sheetName val="A 7.1"/>
      <sheetName val="A 7.2"/>
      <sheetName val="A 7.3"/>
      <sheetName val="A 7.4"/>
      <sheetName val="A 8.1"/>
      <sheetName val="A 8.2"/>
      <sheetName val="A 8.3"/>
      <sheetName val="A 8.4"/>
      <sheetName val="A 8.5"/>
      <sheetName val="A 8.6"/>
      <sheetName val="A 8.7"/>
      <sheetName val="A 8.8"/>
      <sheetName val="A 8.9"/>
      <sheetName val="A 8.10"/>
      <sheetName val="8.11 PY"/>
      <sheetName val="8.11 CY"/>
      <sheetName val="8.11 EY"/>
      <sheetName val="A-10.1"/>
      <sheetName val="A 10.2 (A)"/>
      <sheetName val="A 10.2 B"/>
      <sheetName val="A 10.2 C"/>
      <sheetName val="A 10.2 D"/>
      <sheetName val="A 10.3"/>
      <sheetName val="A 10.4"/>
      <sheetName val="Rev Calculation"/>
      <sheetName val="A 9.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35">
          <cell r="I35">
            <v>63490.540060935658</v>
          </cell>
        </row>
        <row r="44">
          <cell r="I44">
            <v>17654.636270525258</v>
          </cell>
        </row>
      </sheetData>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LY -99-00"/>
      <sheetName val="Hydro Data"/>
      <sheetName val="HLY0001"/>
      <sheetName val="SUMMERY"/>
      <sheetName val="mnthly-chrt"/>
      <sheetName val="purchase"/>
      <sheetName val="dpc cost"/>
      <sheetName val="Plant Availability"/>
      <sheetName val="MOD-PROJ"/>
      <sheetName val="Apr-99"/>
      <sheetName val="May-99"/>
      <sheetName val="Jun-99"/>
      <sheetName val="July-99"/>
      <sheetName val="Aug-99"/>
      <sheetName val="Sept-99"/>
      <sheetName val="Oct-99"/>
      <sheetName val="Nov-99"/>
      <sheetName val="Dec-99"/>
      <sheetName val="Jan-00"/>
      <sheetName val="Feb-00"/>
      <sheetName val="Mar-00"/>
    </sheetNames>
    <sheetDataSet>
      <sheetData sheetId="0" refreshError="1"/>
      <sheetData sheetId="1" refreshError="1"/>
      <sheetData sheetId="2" refreshError="1"/>
      <sheetData sheetId="3" refreshError="1">
        <row r="1">
          <cell r="P1">
            <v>0.72</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LY -99-00"/>
      <sheetName val="Hydro Data"/>
      <sheetName val="HLY0001"/>
      <sheetName val="SUMMERY"/>
      <sheetName val="mnthly-chrt"/>
      <sheetName val="purchase"/>
      <sheetName val="dpc cost"/>
      <sheetName val="Plant Availability"/>
      <sheetName val="MOD-PROJ"/>
      <sheetName val="Apr-99"/>
      <sheetName val="May-99"/>
      <sheetName val="Jun-99"/>
      <sheetName val="July-99"/>
      <sheetName val="Aug-99"/>
      <sheetName val="Sept-99"/>
      <sheetName val="Oct-99"/>
      <sheetName val="Nov-99"/>
      <sheetName val="Dec-99"/>
      <sheetName val="Jan-00"/>
      <sheetName val="Feb-00"/>
      <sheetName val="Mar-00"/>
    </sheetNames>
    <sheetDataSet>
      <sheetData sheetId="0" refreshError="1"/>
      <sheetData sheetId="1" refreshError="1"/>
      <sheetData sheetId="2" refreshError="1"/>
      <sheetData sheetId="3" refreshError="1">
        <row r="1">
          <cell r="P1">
            <v>0.72</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ily input"/>
      <sheetName val="Daily report"/>
      <sheetName val="OCM2"/>
      <sheetName val="OCM4"/>
      <sheetName val="OCM1"/>
      <sheetName val="OCM3"/>
      <sheetName val="OCM5"/>
      <sheetName val="OCM7"/>
      <sheetName val="INDEX"/>
      <sheetName val="OCM6"/>
      <sheetName val="highlight"/>
      <sheetName val="water"/>
      <sheetName val="AWARD"/>
      <sheetName val="CE"/>
      <sheetName val="hrawd"/>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ily input"/>
      <sheetName val="Daily report"/>
      <sheetName val="OCM2"/>
      <sheetName val="OCM4"/>
      <sheetName val="OCM1"/>
      <sheetName val="OCM3"/>
      <sheetName val="OCM5"/>
      <sheetName val="OCM7"/>
      <sheetName val="INDEX"/>
      <sheetName val="OCM6"/>
      <sheetName val="highlight"/>
      <sheetName val="water"/>
      <sheetName val="AWARD"/>
      <sheetName val="CE"/>
      <sheetName val="hrawd"/>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nit Rate"/>
      <sheetName val="160MVA+2FB"/>
      <sheetName val="160MVA+1FB"/>
      <sheetName val="160MVA Addl"/>
      <sheetName val="220KV FB"/>
      <sheetName val="315MVA Addl"/>
      <sheetName val="40MVA+2FB"/>
      <sheetName val="20MVA+2FB"/>
      <sheetName val="40MVA+1FB"/>
      <sheetName val="132FB"/>
      <sheetName val="40to63"/>
      <sheetName val="20to40"/>
      <sheetName val="Addl.40"/>
      <sheetName val="Addl.20"/>
      <sheetName val="SS-Cost"/>
      <sheetName val="Addl.63 (2)"/>
      <sheetName val="Addl_40"/>
      <sheetName val="Unit_Rate"/>
      <sheetName val="160MVA_Addl"/>
      <sheetName val="220KV_FB"/>
      <sheetName val="315MVA_Addl"/>
      <sheetName val="Addl_401"/>
      <sheetName val="Addl_20"/>
      <sheetName val="Addl_63_(2)"/>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38">
          <cell r="A38" t="str">
            <v xml:space="preserve">ESTIMATE FOR INSTALLATION OF ADDITIONAL 1X40MVA 132/33KV TRANSFORMER AT EXISTING EHV SUBSTATION </v>
          </cell>
        </row>
        <row r="40">
          <cell r="A40" t="str">
            <v>SCHEDULE</v>
          </cell>
        </row>
        <row r="42">
          <cell r="A42" t="str">
            <v>TOTAL NO. OF LOCATIONS</v>
          </cell>
          <cell r="C42">
            <v>1</v>
          </cell>
        </row>
        <row r="44">
          <cell r="A44" t="str">
            <v>SNO</v>
          </cell>
          <cell r="B44" t="str">
            <v>PARTICULARS</v>
          </cell>
          <cell r="C44" t="str">
            <v>Quantity</v>
          </cell>
          <cell r="D44" t="str">
            <v>EX-W Rate</v>
          </cell>
          <cell r="E44" t="str">
            <v>EX-W Amount</v>
          </cell>
          <cell r="F44" t="str">
            <v>Other Rate</v>
          </cell>
          <cell r="G44" t="str">
            <v>Other Amount</v>
          </cell>
          <cell r="H44" t="str">
            <v>Total Rate</v>
          </cell>
          <cell r="I44" t="str">
            <v>Total Amount</v>
          </cell>
        </row>
        <row r="46">
          <cell r="A46" t="str">
            <v>(A)</v>
          </cell>
          <cell r="B46" t="str">
            <v>220KV EQUIPMENTS</v>
          </cell>
        </row>
        <row r="48">
          <cell r="A48">
            <v>1</v>
          </cell>
          <cell r="B48" t="str">
            <v>Circuit Breaker</v>
          </cell>
          <cell r="C48">
            <v>0</v>
          </cell>
          <cell r="D48">
            <v>13.429399999999999</v>
          </cell>
          <cell r="E48">
            <v>0</v>
          </cell>
          <cell r="F48">
            <v>1.0102</v>
          </cell>
          <cell r="G48">
            <v>0</v>
          </cell>
          <cell r="H48">
            <v>14.439599999999999</v>
          </cell>
          <cell r="I48">
            <v>0</v>
          </cell>
        </row>
        <row r="49">
          <cell r="A49">
            <v>2</v>
          </cell>
          <cell r="B49" t="str">
            <v>Current Transformer</v>
          </cell>
          <cell r="C49">
            <v>0</v>
          </cell>
          <cell r="D49">
            <v>1.3</v>
          </cell>
          <cell r="E49">
            <v>0</v>
          </cell>
          <cell r="F49">
            <v>9.1999999999999998E-2</v>
          </cell>
          <cell r="G49">
            <v>0</v>
          </cell>
          <cell r="H49">
            <v>1.3920000000000001</v>
          </cell>
          <cell r="I49">
            <v>0</v>
          </cell>
        </row>
        <row r="50">
          <cell r="A50">
            <v>3</v>
          </cell>
          <cell r="B50" t="str">
            <v>Isolator (with E/S)</v>
          </cell>
          <cell r="C50">
            <v>0</v>
          </cell>
          <cell r="D50">
            <v>0.50570000000000004</v>
          </cell>
          <cell r="E50">
            <v>0</v>
          </cell>
          <cell r="F50">
            <v>3.2899999999999999E-2</v>
          </cell>
          <cell r="G50">
            <v>0</v>
          </cell>
          <cell r="H50">
            <v>0.53860000000000008</v>
          </cell>
          <cell r="I50">
            <v>0</v>
          </cell>
        </row>
        <row r="51">
          <cell r="A51">
            <v>4</v>
          </cell>
          <cell r="B51" t="str">
            <v>Isolator (without E/S)</v>
          </cell>
          <cell r="C51">
            <v>0</v>
          </cell>
          <cell r="D51">
            <v>0.50570000000000004</v>
          </cell>
          <cell r="E51">
            <v>0</v>
          </cell>
          <cell r="F51">
            <v>3.2899999999999999E-2</v>
          </cell>
          <cell r="G51">
            <v>0</v>
          </cell>
          <cell r="H51">
            <v>0.53860000000000008</v>
          </cell>
          <cell r="I51">
            <v>0</v>
          </cell>
        </row>
        <row r="52">
          <cell r="A52">
            <v>5</v>
          </cell>
          <cell r="B52" t="str">
            <v>LA</v>
          </cell>
          <cell r="C52">
            <v>0</v>
          </cell>
          <cell r="D52">
            <v>0.4234</v>
          </cell>
          <cell r="E52">
            <v>0</v>
          </cell>
          <cell r="F52">
            <v>2.6100000000000002E-2</v>
          </cell>
          <cell r="G52">
            <v>0</v>
          </cell>
          <cell r="H52">
            <v>0.44950000000000001</v>
          </cell>
          <cell r="I52">
            <v>0</v>
          </cell>
        </row>
        <row r="53">
          <cell r="A53">
            <v>6</v>
          </cell>
          <cell r="B53" t="str">
            <v>PI / Solid Core Insulators</v>
          </cell>
          <cell r="C53">
            <v>0</v>
          </cell>
          <cell r="D53">
            <v>0.14399999999999999</v>
          </cell>
          <cell r="E53">
            <v>0</v>
          </cell>
          <cell r="F53">
            <v>9.7999999999999997E-3</v>
          </cell>
          <cell r="G53">
            <v>0</v>
          </cell>
          <cell r="H53">
            <v>0.15379999999999999</v>
          </cell>
          <cell r="I53">
            <v>0</v>
          </cell>
        </row>
        <row r="54">
          <cell r="A54">
            <v>7</v>
          </cell>
          <cell r="B54" t="str">
            <v>C&amp;R Panel(For feeder)</v>
          </cell>
          <cell r="C54">
            <v>0</v>
          </cell>
          <cell r="D54">
            <v>4.5674999999999999</v>
          </cell>
          <cell r="E54">
            <v>0</v>
          </cell>
          <cell r="F54">
            <v>9.1399999999999995E-2</v>
          </cell>
          <cell r="G54">
            <v>0</v>
          </cell>
          <cell r="H54">
            <v>4.6589</v>
          </cell>
          <cell r="I54">
            <v>0</v>
          </cell>
        </row>
        <row r="55">
          <cell r="A55">
            <v>8</v>
          </cell>
          <cell r="B55" t="str">
            <v>C&amp;R Panel (for transformer)</v>
          </cell>
          <cell r="C55">
            <v>0</v>
          </cell>
          <cell r="D55">
            <v>4.5674999999999999</v>
          </cell>
          <cell r="E55">
            <v>0</v>
          </cell>
          <cell r="F55">
            <v>9.1399999999999995E-2</v>
          </cell>
          <cell r="G55">
            <v>0</v>
          </cell>
          <cell r="H55">
            <v>4.6589</v>
          </cell>
          <cell r="I55">
            <v>0</v>
          </cell>
        </row>
        <row r="56">
          <cell r="A56">
            <v>9</v>
          </cell>
          <cell r="B56" t="str">
            <v>C&amp;R Panel (Bus coup./Bus tie)</v>
          </cell>
          <cell r="C56">
            <v>0</v>
          </cell>
          <cell r="D56">
            <v>4.5674999999999999</v>
          </cell>
          <cell r="E56">
            <v>0</v>
          </cell>
          <cell r="F56">
            <v>9.1399999999999995E-2</v>
          </cell>
          <cell r="G56">
            <v>0</v>
          </cell>
          <cell r="H56">
            <v>4.6589</v>
          </cell>
          <cell r="I56">
            <v>0</v>
          </cell>
        </row>
        <row r="57">
          <cell r="A57">
            <v>10</v>
          </cell>
          <cell r="B57" t="str">
            <v>Synchroscope</v>
          </cell>
          <cell r="C57">
            <v>0</v>
          </cell>
          <cell r="D57">
            <v>0</v>
          </cell>
          <cell r="E57">
            <v>0</v>
          </cell>
          <cell r="F57">
            <v>1.5</v>
          </cell>
          <cell r="G57">
            <v>0</v>
          </cell>
          <cell r="H57">
            <v>1.5</v>
          </cell>
          <cell r="I57">
            <v>0</v>
          </cell>
        </row>
        <row r="58">
          <cell r="A58">
            <v>11</v>
          </cell>
          <cell r="B58" t="str">
            <v>PT</v>
          </cell>
          <cell r="C58">
            <v>0</v>
          </cell>
          <cell r="D58">
            <v>1.5</v>
          </cell>
          <cell r="E58">
            <v>0</v>
          </cell>
          <cell r="F58">
            <v>0.1</v>
          </cell>
          <cell r="G58">
            <v>0</v>
          </cell>
          <cell r="H58">
            <v>1.6</v>
          </cell>
          <cell r="I58">
            <v>0</v>
          </cell>
        </row>
        <row r="59">
          <cell r="A59">
            <v>12</v>
          </cell>
          <cell r="B59" t="str">
            <v>Suspension/Tension String with H/W</v>
          </cell>
          <cell r="C59">
            <v>0</v>
          </cell>
          <cell r="D59">
            <v>6.0785000000000006E-2</v>
          </cell>
          <cell r="E59">
            <v>0</v>
          </cell>
          <cell r="F59">
            <v>6.0000000000000001E-3</v>
          </cell>
          <cell r="G59">
            <v>0</v>
          </cell>
          <cell r="H59">
            <v>6.6785000000000011E-2</v>
          </cell>
          <cell r="I59">
            <v>0</v>
          </cell>
        </row>
        <row r="60">
          <cell r="A60">
            <v>13</v>
          </cell>
          <cell r="B60" t="str">
            <v>Double Tension String with H/W</v>
          </cell>
          <cell r="C60">
            <v>0</v>
          </cell>
          <cell r="D60">
            <v>0.11468500000000001</v>
          </cell>
          <cell r="E60">
            <v>0</v>
          </cell>
          <cell r="F60">
            <v>1.1599999999999999E-2</v>
          </cell>
          <cell r="G60">
            <v>0</v>
          </cell>
          <cell r="H60">
            <v>0.12628500000000001</v>
          </cell>
          <cell r="I60">
            <v>0</v>
          </cell>
        </row>
        <row r="62">
          <cell r="B62" t="str">
            <v>SUB TOTAL (A)</v>
          </cell>
          <cell r="C62" t="str">
            <v/>
          </cell>
          <cell r="E62">
            <v>0</v>
          </cell>
          <cell r="G62">
            <v>0</v>
          </cell>
          <cell r="I62">
            <v>0</v>
          </cell>
        </row>
        <row r="64">
          <cell r="A64" t="str">
            <v>(B)</v>
          </cell>
          <cell r="B64" t="str">
            <v>132KV EQUIPMENTS</v>
          </cell>
        </row>
        <row r="66">
          <cell r="A66">
            <v>1</v>
          </cell>
          <cell r="B66" t="str">
            <v>Circuit Breaker</v>
          </cell>
          <cell r="C66">
            <v>1</v>
          </cell>
          <cell r="D66">
            <v>6.4887000000000015</v>
          </cell>
          <cell r="E66">
            <v>6.4887000000000015</v>
          </cell>
          <cell r="F66">
            <v>0.57534999999999992</v>
          </cell>
          <cell r="G66">
            <v>0.57534999999999992</v>
          </cell>
          <cell r="H66">
            <v>7.0640500000000017</v>
          </cell>
          <cell r="I66">
            <v>7.0640500000000017</v>
          </cell>
        </row>
        <row r="67">
          <cell r="A67">
            <v>2</v>
          </cell>
          <cell r="B67" t="str">
            <v>CT</v>
          </cell>
          <cell r="C67">
            <v>3</v>
          </cell>
          <cell r="D67">
            <v>0.6766871508379888</v>
          </cell>
          <cell r="E67">
            <v>2.0300614525139666</v>
          </cell>
          <cell r="F67">
            <v>4.9566480446927373E-2</v>
          </cell>
          <cell r="G67">
            <v>0.14869944134078211</v>
          </cell>
          <cell r="H67">
            <v>0.72625363128491616</v>
          </cell>
          <cell r="I67">
            <v>2.1787608938547489</v>
          </cell>
        </row>
        <row r="68">
          <cell r="A68">
            <v>3</v>
          </cell>
          <cell r="B68" t="str">
            <v xml:space="preserve">Isolator  with E/S </v>
          </cell>
          <cell r="C68">
            <v>0</v>
          </cell>
          <cell r="D68">
            <v>0.32090000000000002</v>
          </cell>
          <cell r="E68">
            <v>0</v>
          </cell>
          <cell r="F68">
            <v>2.4400000000000002E-2</v>
          </cell>
          <cell r="G68">
            <v>0</v>
          </cell>
          <cell r="H68">
            <v>0.3453</v>
          </cell>
          <cell r="I68">
            <v>0</v>
          </cell>
        </row>
        <row r="69">
          <cell r="A69">
            <v>4</v>
          </cell>
          <cell r="B69" t="str">
            <v>Isolator without E/S</v>
          </cell>
          <cell r="C69">
            <v>3</v>
          </cell>
          <cell r="D69">
            <v>0.32090000000000002</v>
          </cell>
          <cell r="E69">
            <v>0.96270000000000011</v>
          </cell>
          <cell r="F69">
            <v>2.4400000000000002E-2</v>
          </cell>
          <cell r="G69">
            <v>7.3200000000000001E-2</v>
          </cell>
          <cell r="H69">
            <v>0.3453</v>
          </cell>
          <cell r="I69">
            <v>1.0359</v>
          </cell>
        </row>
        <row r="70">
          <cell r="A70">
            <v>5</v>
          </cell>
          <cell r="B70" t="str">
            <v>PT</v>
          </cell>
          <cell r="C70">
            <v>0</v>
          </cell>
          <cell r="D70">
            <v>0.65</v>
          </cell>
          <cell r="E70">
            <v>0</v>
          </cell>
          <cell r="F70">
            <v>5.6000000000000001E-2</v>
          </cell>
          <cell r="G70">
            <v>0</v>
          </cell>
          <cell r="H70">
            <v>0.70600000000000007</v>
          </cell>
          <cell r="I70">
            <v>0</v>
          </cell>
        </row>
        <row r="71">
          <cell r="A71">
            <v>6</v>
          </cell>
          <cell r="B71" t="str">
            <v>LA</v>
          </cell>
          <cell r="C71">
            <v>3</v>
          </cell>
          <cell r="D71">
            <v>0.2258</v>
          </cell>
          <cell r="E71">
            <v>0.6774</v>
          </cell>
          <cell r="F71">
            <v>1.4200000000000001E-2</v>
          </cell>
          <cell r="G71">
            <v>4.2599999999999999E-2</v>
          </cell>
          <cell r="H71">
            <v>0.24</v>
          </cell>
          <cell r="I71">
            <v>0.72</v>
          </cell>
        </row>
        <row r="72">
          <cell r="A72">
            <v>7</v>
          </cell>
          <cell r="B72" t="str">
            <v>C&amp;R Panel (for 220/132KV Xmer)</v>
          </cell>
          <cell r="C72">
            <v>0</v>
          </cell>
          <cell r="D72">
            <v>4.9398999999999997</v>
          </cell>
          <cell r="E72">
            <v>0</v>
          </cell>
          <cell r="F72">
            <v>0.32175000000000004</v>
          </cell>
          <cell r="G72">
            <v>0</v>
          </cell>
          <cell r="H72">
            <v>5.2616499999999995</v>
          </cell>
          <cell r="I72">
            <v>0</v>
          </cell>
        </row>
        <row r="73">
          <cell r="A73">
            <v>8</v>
          </cell>
          <cell r="B73" t="str">
            <v>C&amp;R Panel (for 132/33KV Xmer)</v>
          </cell>
          <cell r="C73">
            <v>1</v>
          </cell>
          <cell r="D73">
            <v>4.9398999999999997</v>
          </cell>
          <cell r="E73">
            <v>4.9398999999999997</v>
          </cell>
          <cell r="F73">
            <v>0.32175000000000004</v>
          </cell>
          <cell r="G73">
            <v>0.32175000000000004</v>
          </cell>
          <cell r="H73">
            <v>5.2616499999999995</v>
          </cell>
          <cell r="I73">
            <v>5.2616499999999995</v>
          </cell>
        </row>
        <row r="74">
          <cell r="A74">
            <v>9</v>
          </cell>
          <cell r="B74" t="str">
            <v>C&amp;R Panel (for Feeder)</v>
          </cell>
          <cell r="C74">
            <v>0</v>
          </cell>
          <cell r="D74">
            <v>4.9398999999999997</v>
          </cell>
          <cell r="E74">
            <v>0</v>
          </cell>
          <cell r="F74">
            <v>0.32175000000000004</v>
          </cell>
          <cell r="G74">
            <v>0</v>
          </cell>
          <cell r="H74">
            <v>5.2616499999999995</v>
          </cell>
          <cell r="I74">
            <v>0</v>
          </cell>
        </row>
        <row r="75">
          <cell r="A75">
            <v>10</v>
          </cell>
          <cell r="B75" t="str">
            <v>C&amp;R Panel (for Bus coupler)</v>
          </cell>
          <cell r="C75">
            <v>0</v>
          </cell>
          <cell r="D75">
            <v>4.9398999999999997</v>
          </cell>
          <cell r="E75">
            <v>0</v>
          </cell>
          <cell r="F75">
            <v>0.32175000000000004</v>
          </cell>
          <cell r="G75">
            <v>0</v>
          </cell>
          <cell r="H75">
            <v>5.2616499999999995</v>
          </cell>
          <cell r="I75">
            <v>0</v>
          </cell>
        </row>
        <row r="76">
          <cell r="A76">
            <v>11</v>
          </cell>
          <cell r="B76" t="str">
            <v>PI/Solid Core Insulators</v>
          </cell>
          <cell r="C76">
            <v>36</v>
          </cell>
          <cell r="D76">
            <v>7.2499999999999995E-2</v>
          </cell>
          <cell r="E76">
            <v>2.61</v>
          </cell>
          <cell r="F76">
            <v>1.4E-2</v>
          </cell>
          <cell r="G76">
            <v>0.504</v>
          </cell>
          <cell r="H76">
            <v>8.6499999999999994E-2</v>
          </cell>
          <cell r="I76">
            <v>3.1139999999999999</v>
          </cell>
        </row>
        <row r="77">
          <cell r="A77">
            <v>12</v>
          </cell>
          <cell r="B77" t="str">
            <v>Suspension &amp; Tension String with H/W</v>
          </cell>
          <cell r="C77">
            <v>20</v>
          </cell>
          <cell r="D77">
            <v>3.6319999999999998E-2</v>
          </cell>
          <cell r="E77">
            <v>0.72639999999999993</v>
          </cell>
          <cell r="F77">
            <v>3.9924999999999995E-3</v>
          </cell>
          <cell r="G77">
            <v>7.984999999999999E-2</v>
          </cell>
          <cell r="H77">
            <v>4.0312500000000001E-2</v>
          </cell>
          <cell r="I77">
            <v>0.80624999999999991</v>
          </cell>
        </row>
        <row r="78">
          <cell r="A78">
            <v>13</v>
          </cell>
          <cell r="B78" t="str">
            <v>Double Tension String with H/W</v>
          </cell>
          <cell r="C78">
            <v>8</v>
          </cell>
          <cell r="D78">
            <v>5.9319999999999998E-2</v>
          </cell>
          <cell r="E78">
            <v>0.47455999999999998</v>
          </cell>
          <cell r="F78">
            <v>6.9924999999999987E-3</v>
          </cell>
          <cell r="G78">
            <v>5.593999999999999E-2</v>
          </cell>
          <cell r="H78">
            <v>6.6312499999999996E-2</v>
          </cell>
          <cell r="I78">
            <v>0.53049999999999997</v>
          </cell>
        </row>
        <row r="80">
          <cell r="B80" t="str">
            <v>SUB TOTAL (B)</v>
          </cell>
          <cell r="E80">
            <v>18.909721452513967</v>
          </cell>
          <cell r="G80">
            <v>1.801389441340782</v>
          </cell>
          <cell r="I80">
            <v>20.711110893854752</v>
          </cell>
        </row>
        <row r="82">
          <cell r="A82" t="str">
            <v>(C)</v>
          </cell>
          <cell r="B82" t="str">
            <v>33KV EQUIPMENTS</v>
          </cell>
        </row>
        <row r="84">
          <cell r="A84">
            <v>1</v>
          </cell>
          <cell r="B84" t="str">
            <v>Circuit Breaker</v>
          </cell>
          <cell r="C84">
            <v>1</v>
          </cell>
          <cell r="D84">
            <v>2.3801000000000001</v>
          </cell>
          <cell r="E84">
            <v>2.3801000000000001</v>
          </cell>
          <cell r="F84">
            <v>0.1452</v>
          </cell>
          <cell r="G84">
            <v>0.1452</v>
          </cell>
          <cell r="H84">
            <v>2.5253000000000001</v>
          </cell>
          <cell r="I84">
            <v>2.5253000000000001</v>
          </cell>
        </row>
        <row r="85">
          <cell r="A85">
            <v>2</v>
          </cell>
          <cell r="B85" t="str">
            <v>CT</v>
          </cell>
          <cell r="C85">
            <v>3</v>
          </cell>
          <cell r="D85">
            <v>0.1192</v>
          </cell>
          <cell r="E85">
            <v>0.35760000000000003</v>
          </cell>
          <cell r="F85">
            <v>1.23E-2</v>
          </cell>
          <cell r="G85">
            <v>3.6900000000000002E-2</v>
          </cell>
          <cell r="H85">
            <v>0.13150000000000001</v>
          </cell>
          <cell r="I85">
            <v>0.39450000000000002</v>
          </cell>
        </row>
        <row r="86">
          <cell r="A86">
            <v>3</v>
          </cell>
          <cell r="B86" t="str">
            <v>LA</v>
          </cell>
          <cell r="C86">
            <v>3</v>
          </cell>
          <cell r="D86">
            <v>3.6799999999999999E-2</v>
          </cell>
          <cell r="E86">
            <v>0.1104</v>
          </cell>
          <cell r="F86">
            <v>2.3E-3</v>
          </cell>
          <cell r="G86">
            <v>6.8999999999999999E-3</v>
          </cell>
          <cell r="H86">
            <v>3.9099999999999996E-2</v>
          </cell>
          <cell r="I86">
            <v>0.1173</v>
          </cell>
        </row>
        <row r="87">
          <cell r="A87">
            <v>4</v>
          </cell>
          <cell r="B87" t="str">
            <v>Potential transformer</v>
          </cell>
          <cell r="C87">
            <v>0</v>
          </cell>
          <cell r="D87">
            <v>1.2500000000000001E-2</v>
          </cell>
          <cell r="E87">
            <v>0</v>
          </cell>
          <cell r="F87">
            <v>2E-3</v>
          </cell>
          <cell r="G87">
            <v>0</v>
          </cell>
          <cell r="H87">
            <v>1.4500000000000001E-2</v>
          </cell>
          <cell r="I87">
            <v>0</v>
          </cell>
        </row>
        <row r="88">
          <cell r="A88">
            <v>5</v>
          </cell>
          <cell r="B88" t="str">
            <v>Isolator (with E/S) with insulator</v>
          </cell>
          <cell r="C88">
            <v>0</v>
          </cell>
          <cell r="D88">
            <v>0.10929999999999999</v>
          </cell>
          <cell r="E88">
            <v>0</v>
          </cell>
          <cell r="F88">
            <v>7.4999999999999997E-3</v>
          </cell>
          <cell r="G88">
            <v>0</v>
          </cell>
          <cell r="H88">
            <v>0.11679999999999999</v>
          </cell>
          <cell r="I88">
            <v>0</v>
          </cell>
        </row>
        <row r="89">
          <cell r="A89">
            <v>6</v>
          </cell>
          <cell r="B89" t="str">
            <v>Isolator (without E/S) with insulator</v>
          </cell>
          <cell r="C89">
            <v>2</v>
          </cell>
          <cell r="D89">
            <v>0.10929999999999999</v>
          </cell>
          <cell r="E89">
            <v>0.21859999999999999</v>
          </cell>
          <cell r="F89">
            <v>7.4999999999999997E-3</v>
          </cell>
          <cell r="G89">
            <v>1.4999999999999999E-2</v>
          </cell>
          <cell r="H89">
            <v>0.11679999999999999</v>
          </cell>
          <cell r="I89">
            <v>0.23359999999999997</v>
          </cell>
        </row>
        <row r="90">
          <cell r="A90">
            <v>7</v>
          </cell>
          <cell r="B90" t="str">
            <v>C&amp;R Panel(for transformer)</v>
          </cell>
          <cell r="C90">
            <v>1</v>
          </cell>
          <cell r="D90">
            <v>1.8125</v>
          </cell>
          <cell r="E90">
            <v>1.8125</v>
          </cell>
          <cell r="F90">
            <v>9.4200000000000006E-2</v>
          </cell>
          <cell r="G90">
            <v>9.4200000000000006E-2</v>
          </cell>
          <cell r="H90">
            <v>1.9067000000000001</v>
          </cell>
          <cell r="I90">
            <v>1.9067000000000001</v>
          </cell>
        </row>
        <row r="91">
          <cell r="A91">
            <v>8</v>
          </cell>
          <cell r="B91" t="str">
            <v>C&amp;R Panel (for two feeder circuit)</v>
          </cell>
          <cell r="C91">
            <v>0</v>
          </cell>
          <cell r="D91">
            <v>1.8125</v>
          </cell>
          <cell r="E91">
            <v>0</v>
          </cell>
          <cell r="F91">
            <v>9.4200000000000006E-2</v>
          </cell>
          <cell r="G91">
            <v>0</v>
          </cell>
          <cell r="H91">
            <v>1.9067000000000001</v>
          </cell>
          <cell r="I91">
            <v>0</v>
          </cell>
        </row>
        <row r="92">
          <cell r="A92">
            <v>9</v>
          </cell>
          <cell r="B92" t="str">
            <v>Solid Core Insulators</v>
          </cell>
          <cell r="C92">
            <v>3</v>
          </cell>
          <cell r="D92">
            <v>1.2500000000000001E-2</v>
          </cell>
          <cell r="E92">
            <v>3.7500000000000006E-2</v>
          </cell>
          <cell r="F92">
            <v>2E-3</v>
          </cell>
          <cell r="G92">
            <v>6.0000000000000001E-3</v>
          </cell>
          <cell r="H92">
            <v>1.4500000000000001E-2</v>
          </cell>
          <cell r="I92">
            <v>4.3500000000000004E-2</v>
          </cell>
        </row>
        <row r="93">
          <cell r="A93">
            <v>10</v>
          </cell>
          <cell r="B93" t="str">
            <v>Suspension/Tension String with H/W</v>
          </cell>
          <cell r="C93">
            <v>12</v>
          </cell>
          <cell r="D93">
            <v>5.1900000000000002E-3</v>
          </cell>
          <cell r="E93">
            <v>4.1520000000000001E-2</v>
          </cell>
          <cell r="F93">
            <v>2.4000000000000002E-3</v>
          </cell>
          <cell r="G93">
            <v>1.9200000000000002E-2</v>
          </cell>
          <cell r="H93">
            <v>7.5900000000000004E-3</v>
          </cell>
          <cell r="I93">
            <v>6.0720000000000003E-2</v>
          </cell>
        </row>
        <row r="94">
          <cell r="A94">
            <v>11</v>
          </cell>
          <cell r="B94" t="str">
            <v>Double Tension String with H/W</v>
          </cell>
          <cell r="C94">
            <v>8</v>
          </cell>
          <cell r="D94">
            <v>1.038E-2</v>
          </cell>
          <cell r="E94">
            <v>0.12456</v>
          </cell>
          <cell r="F94">
            <v>4.5999999999999999E-3</v>
          </cell>
          <cell r="G94">
            <v>5.5199999999999999E-2</v>
          </cell>
          <cell r="H94">
            <v>1.498E-2</v>
          </cell>
          <cell r="I94">
            <v>0.17976</v>
          </cell>
        </row>
        <row r="96">
          <cell r="B96" t="str">
            <v>SUB TOTAL (C)</v>
          </cell>
          <cell r="E96">
            <v>5.0827799999999996</v>
          </cell>
          <cell r="G96">
            <v>0.37859999999999994</v>
          </cell>
          <cell r="I96">
            <v>5.4613800000000001</v>
          </cell>
        </row>
        <row r="98">
          <cell r="A98" t="str">
            <v>(D)</v>
          </cell>
          <cell r="B98" t="str">
            <v>TRANSFORMER &amp; ASSOCIATED EQUIP.</v>
          </cell>
        </row>
        <row r="100">
          <cell r="A100">
            <v>1</v>
          </cell>
          <cell r="B100" t="str">
            <v>160MVA 220/132KV Xmer(with oil and associated eqip.)</v>
          </cell>
          <cell r="C100">
            <v>0</v>
          </cell>
          <cell r="D100">
            <v>307.5</v>
          </cell>
          <cell r="E100">
            <v>0</v>
          </cell>
          <cell r="F100">
            <v>12.34</v>
          </cell>
          <cell r="G100">
            <v>0</v>
          </cell>
          <cell r="H100">
            <v>319.83999999999997</v>
          </cell>
          <cell r="I100">
            <v>0</v>
          </cell>
        </row>
        <row r="101">
          <cell r="A101">
            <v>2</v>
          </cell>
          <cell r="B101" t="str">
            <v>40MVA 132/33KV Xmer (with oil and associated equip.)</v>
          </cell>
          <cell r="C101">
            <v>1</v>
          </cell>
          <cell r="D101">
            <v>124.35869344262296</v>
          </cell>
          <cell r="E101">
            <v>124.35869344262296</v>
          </cell>
          <cell r="F101">
            <v>8.5145573770491794</v>
          </cell>
          <cell r="G101">
            <v>8.5145573770491794</v>
          </cell>
          <cell r="H101">
            <v>132.87325081967214</v>
          </cell>
          <cell r="I101">
            <v>132.87325081967214</v>
          </cell>
        </row>
        <row r="102">
          <cell r="A102">
            <v>3</v>
          </cell>
          <cell r="B102" t="str">
            <v>Oil filteration Machine(500 Gl.per Hr.)</v>
          </cell>
          <cell r="C102">
            <v>1</v>
          </cell>
          <cell r="D102">
            <v>2.2738</v>
          </cell>
          <cell r="E102">
            <v>2.2738</v>
          </cell>
          <cell r="F102">
            <v>0.30199999999999999</v>
          </cell>
          <cell r="G102">
            <v>0.30199999999999999</v>
          </cell>
          <cell r="H102">
            <v>2.5758000000000001</v>
          </cell>
          <cell r="I102">
            <v>2.5758000000000001</v>
          </cell>
        </row>
        <row r="103">
          <cell r="A103">
            <v>4</v>
          </cell>
          <cell r="B103" t="str">
            <v>Oil Storage Tank (15/20 KL)</v>
          </cell>
          <cell r="C103">
            <v>0</v>
          </cell>
          <cell r="D103">
            <v>0</v>
          </cell>
          <cell r="E103">
            <v>0</v>
          </cell>
          <cell r="F103">
            <v>2</v>
          </cell>
          <cell r="G103">
            <v>0</v>
          </cell>
          <cell r="H103">
            <v>2</v>
          </cell>
          <cell r="I103">
            <v>0</v>
          </cell>
        </row>
        <row r="105">
          <cell r="B105" t="str">
            <v>SUB TOTAL (D)</v>
          </cell>
          <cell r="E105">
            <v>126.63249344262296</v>
          </cell>
          <cell r="G105">
            <v>8.816557377049179</v>
          </cell>
          <cell r="I105">
            <v>135.44905081967212</v>
          </cell>
        </row>
        <row r="107">
          <cell r="A107" t="str">
            <v>(E)</v>
          </cell>
          <cell r="B107" t="str">
            <v xml:space="preserve">220KV &amp;132KV Carrier Comm.Equip.including provision for </v>
          </cell>
        </row>
        <row r="108">
          <cell r="B108" t="str">
            <v>telemetering etc.&amp; sending s/ss reqmnt</v>
          </cell>
        </row>
        <row r="110">
          <cell r="A110">
            <v>1</v>
          </cell>
          <cell r="B110" t="str">
            <v>Carrier cabinet</v>
          </cell>
          <cell r="C110">
            <v>0</v>
          </cell>
          <cell r="D110">
            <v>3.5</v>
          </cell>
          <cell r="E110">
            <v>0</v>
          </cell>
          <cell r="F110">
            <v>3.5709999999999999E-2</v>
          </cell>
          <cell r="G110">
            <v>0</v>
          </cell>
          <cell r="H110">
            <v>3.5357099999999999</v>
          </cell>
          <cell r="I110">
            <v>0</v>
          </cell>
        </row>
        <row r="111">
          <cell r="A111">
            <v>2</v>
          </cell>
          <cell r="B111" t="str">
            <v>Coupling Devices (LMU)</v>
          </cell>
          <cell r="C111">
            <v>0</v>
          </cell>
          <cell r="D111">
            <v>0.8</v>
          </cell>
          <cell r="E111">
            <v>0</v>
          </cell>
          <cell r="F111">
            <v>0</v>
          </cell>
          <cell r="G111">
            <v>0</v>
          </cell>
          <cell r="H111">
            <v>0.8</v>
          </cell>
          <cell r="I111">
            <v>0</v>
          </cell>
        </row>
        <row r="112">
          <cell r="A112">
            <v>3</v>
          </cell>
          <cell r="B112" t="str">
            <v>Protection coupler</v>
          </cell>
          <cell r="C112">
            <v>0</v>
          </cell>
          <cell r="D112">
            <v>1.7</v>
          </cell>
          <cell r="E112">
            <v>0</v>
          </cell>
          <cell r="F112">
            <v>0</v>
          </cell>
          <cell r="G112">
            <v>0</v>
          </cell>
          <cell r="H112">
            <v>1.7</v>
          </cell>
          <cell r="I112">
            <v>0</v>
          </cell>
        </row>
        <row r="113">
          <cell r="A113">
            <v>4</v>
          </cell>
          <cell r="B113" t="str">
            <v>EPAX</v>
          </cell>
          <cell r="C113">
            <v>0</v>
          </cell>
          <cell r="D113">
            <v>2.5</v>
          </cell>
          <cell r="E113">
            <v>0</v>
          </cell>
          <cell r="F113">
            <v>0</v>
          </cell>
          <cell r="G113">
            <v>0</v>
          </cell>
          <cell r="H113">
            <v>2.5</v>
          </cell>
          <cell r="I113">
            <v>0</v>
          </cell>
        </row>
        <row r="114">
          <cell r="A114">
            <v>5</v>
          </cell>
          <cell r="B114" t="str">
            <v>Telephone Sets</v>
          </cell>
          <cell r="C114">
            <v>0</v>
          </cell>
          <cell r="D114">
            <v>0.01</v>
          </cell>
          <cell r="E114">
            <v>0</v>
          </cell>
          <cell r="F114">
            <v>0</v>
          </cell>
          <cell r="G114">
            <v>0</v>
          </cell>
          <cell r="H114">
            <v>0.01</v>
          </cell>
          <cell r="I114">
            <v>0</v>
          </cell>
        </row>
        <row r="115">
          <cell r="A115">
            <v>6</v>
          </cell>
          <cell r="B115" t="str">
            <v>Coxial Cable (KM)</v>
          </cell>
          <cell r="C115">
            <v>0</v>
          </cell>
          <cell r="D115">
            <v>0.8</v>
          </cell>
          <cell r="E115">
            <v>0</v>
          </cell>
          <cell r="F115">
            <v>0</v>
          </cell>
          <cell r="G115">
            <v>0</v>
          </cell>
          <cell r="H115">
            <v>0.8</v>
          </cell>
          <cell r="I115">
            <v>0</v>
          </cell>
        </row>
        <row r="116">
          <cell r="A116">
            <v>7</v>
          </cell>
          <cell r="B116" t="str">
            <v>Telephone Cable</v>
          </cell>
          <cell r="C116">
            <v>0</v>
          </cell>
          <cell r="D116">
            <v>0.25</v>
          </cell>
          <cell r="E116">
            <v>0</v>
          </cell>
          <cell r="F116">
            <v>0</v>
          </cell>
          <cell r="G116">
            <v>0</v>
          </cell>
          <cell r="H116">
            <v>0.25</v>
          </cell>
          <cell r="I116">
            <v>0</v>
          </cell>
        </row>
        <row r="117">
          <cell r="A117">
            <v>8</v>
          </cell>
          <cell r="B117" t="str">
            <v>220kV Wave Trap</v>
          </cell>
          <cell r="C117">
            <v>0</v>
          </cell>
          <cell r="D117">
            <v>1.5</v>
          </cell>
          <cell r="E117">
            <v>0</v>
          </cell>
          <cell r="F117">
            <v>0</v>
          </cell>
          <cell r="G117">
            <v>0</v>
          </cell>
          <cell r="H117">
            <v>1.5</v>
          </cell>
          <cell r="I117">
            <v>0</v>
          </cell>
        </row>
        <row r="118">
          <cell r="A118">
            <v>9</v>
          </cell>
          <cell r="B118" t="str">
            <v>132kV Wave Trap</v>
          </cell>
          <cell r="C118">
            <v>0</v>
          </cell>
          <cell r="D118">
            <v>1</v>
          </cell>
          <cell r="E118">
            <v>0</v>
          </cell>
          <cell r="F118">
            <v>0</v>
          </cell>
          <cell r="G118">
            <v>0</v>
          </cell>
          <cell r="H118">
            <v>1</v>
          </cell>
          <cell r="I118">
            <v>0</v>
          </cell>
        </row>
        <row r="119">
          <cell r="A119">
            <v>10</v>
          </cell>
          <cell r="B119" t="str">
            <v>220kV CVT</v>
          </cell>
          <cell r="C119">
            <v>0</v>
          </cell>
          <cell r="D119">
            <v>2.5</v>
          </cell>
          <cell r="E119">
            <v>0</v>
          </cell>
          <cell r="F119">
            <v>0</v>
          </cell>
          <cell r="G119">
            <v>0</v>
          </cell>
          <cell r="H119">
            <v>2.5</v>
          </cell>
          <cell r="I119">
            <v>0</v>
          </cell>
        </row>
        <row r="120">
          <cell r="A120">
            <v>11</v>
          </cell>
          <cell r="B120" t="str">
            <v>132kV Coupling Capacitors</v>
          </cell>
          <cell r="C120">
            <v>0</v>
          </cell>
          <cell r="D120">
            <v>1</v>
          </cell>
          <cell r="E120">
            <v>0</v>
          </cell>
          <cell r="F120">
            <v>0</v>
          </cell>
          <cell r="G120">
            <v>0</v>
          </cell>
          <cell r="H120">
            <v>1</v>
          </cell>
          <cell r="I120">
            <v>0</v>
          </cell>
        </row>
        <row r="122">
          <cell r="B122" t="str">
            <v>SUB TOTAL (E)</v>
          </cell>
          <cell r="E122">
            <v>0</v>
          </cell>
          <cell r="G122">
            <v>0</v>
          </cell>
          <cell r="I122">
            <v>0</v>
          </cell>
        </row>
        <row r="124">
          <cell r="A124" t="str">
            <v>(F-I)</v>
          </cell>
          <cell r="B124" t="str">
            <v>220KV Structures</v>
          </cell>
          <cell r="C124" t="str">
            <v>Weight of Steel in MT</v>
          </cell>
        </row>
        <row r="126">
          <cell r="A126">
            <v>1</v>
          </cell>
          <cell r="B126" t="str">
            <v>Gantry Column(AGT)</v>
          </cell>
          <cell r="C126">
            <v>0</v>
          </cell>
          <cell r="D126">
            <v>3.6</v>
          </cell>
          <cell r="E126">
            <v>0</v>
          </cell>
        </row>
        <row r="127">
          <cell r="A127">
            <v>2</v>
          </cell>
          <cell r="B127" t="str">
            <v>Gantry Column(AAGT)</v>
          </cell>
          <cell r="C127">
            <v>0</v>
          </cell>
          <cell r="D127">
            <v>5.31</v>
          </cell>
          <cell r="E127">
            <v>0</v>
          </cell>
        </row>
        <row r="128">
          <cell r="A128">
            <v>3</v>
          </cell>
          <cell r="B128" t="str">
            <v>Gantry Beam(AGB)</v>
          </cell>
          <cell r="C128">
            <v>0</v>
          </cell>
          <cell r="D128">
            <v>1.23</v>
          </cell>
          <cell r="E128">
            <v>0</v>
          </cell>
        </row>
        <row r="129">
          <cell r="A129">
            <v>4</v>
          </cell>
          <cell r="B129" t="str">
            <v>Main Busbar Structure(ABM)</v>
          </cell>
          <cell r="C129">
            <v>0</v>
          </cell>
          <cell r="D129">
            <v>2.411</v>
          </cell>
          <cell r="E129">
            <v>0</v>
          </cell>
        </row>
        <row r="130">
          <cell r="A130">
            <v>5</v>
          </cell>
          <cell r="B130" t="str">
            <v>Auxiliary Busbar structure(ABA)</v>
          </cell>
          <cell r="C130">
            <v>0</v>
          </cell>
          <cell r="D130">
            <v>2.327</v>
          </cell>
          <cell r="E130">
            <v>0</v>
          </cell>
        </row>
        <row r="131">
          <cell r="A131">
            <v>6</v>
          </cell>
          <cell r="B131" t="str">
            <v>CT structure</v>
          </cell>
          <cell r="C131">
            <v>0</v>
          </cell>
          <cell r="D131">
            <v>0.27</v>
          </cell>
          <cell r="E131">
            <v>0</v>
          </cell>
        </row>
        <row r="132">
          <cell r="A132">
            <v>7</v>
          </cell>
          <cell r="B132" t="str">
            <v>LA structure</v>
          </cell>
          <cell r="C132">
            <v>0</v>
          </cell>
          <cell r="D132">
            <v>0.13</v>
          </cell>
          <cell r="E132">
            <v>0</v>
          </cell>
        </row>
        <row r="133">
          <cell r="A133">
            <v>8</v>
          </cell>
          <cell r="B133" t="str">
            <v>Post/Solid Core structure</v>
          </cell>
          <cell r="C133">
            <v>0</v>
          </cell>
          <cell r="D133">
            <v>0.21</v>
          </cell>
          <cell r="E133">
            <v>0</v>
          </cell>
        </row>
        <row r="134">
          <cell r="A134">
            <v>9</v>
          </cell>
          <cell r="B134" t="str">
            <v>Isolator structure</v>
          </cell>
          <cell r="C134">
            <v>0</v>
          </cell>
          <cell r="D134">
            <v>2.056</v>
          </cell>
          <cell r="E134">
            <v>0</v>
          </cell>
        </row>
        <row r="135">
          <cell r="A135">
            <v>10</v>
          </cell>
          <cell r="B135" t="str">
            <v>PT/CVT structure</v>
          </cell>
          <cell r="C135">
            <v>0</v>
          </cell>
          <cell r="D135">
            <v>0.27</v>
          </cell>
          <cell r="E135">
            <v>0</v>
          </cell>
        </row>
        <row r="137">
          <cell r="B137" t="str">
            <v>SUB TOTAL (F-I)</v>
          </cell>
          <cell r="E137">
            <v>0</v>
          </cell>
        </row>
        <row r="139">
          <cell r="A139" t="str">
            <v>(F-II)</v>
          </cell>
          <cell r="B139" t="str">
            <v>132KV STRUCTURE</v>
          </cell>
        </row>
        <row r="141">
          <cell r="A141">
            <v>1</v>
          </cell>
          <cell r="B141" t="str">
            <v>Gantry Column</v>
          </cell>
          <cell r="C141">
            <v>4</v>
          </cell>
          <cell r="D141">
            <v>1.9770000000000001</v>
          </cell>
          <cell r="E141">
            <v>7.9080000000000004</v>
          </cell>
        </row>
        <row r="142">
          <cell r="A142">
            <v>2</v>
          </cell>
          <cell r="B142" t="str">
            <v xml:space="preserve">Gantry Beam    </v>
          </cell>
          <cell r="C142">
            <v>3</v>
          </cell>
          <cell r="D142">
            <v>1.0649999999999999</v>
          </cell>
          <cell r="E142">
            <v>3.1949999999999998</v>
          </cell>
        </row>
        <row r="143">
          <cell r="A143">
            <v>3</v>
          </cell>
          <cell r="B143" t="str">
            <v xml:space="preserve">Main busbar structure    </v>
          </cell>
          <cell r="C143">
            <v>1</v>
          </cell>
          <cell r="D143">
            <v>1.5429999999999999</v>
          </cell>
          <cell r="E143">
            <v>1.5429999999999999</v>
          </cell>
        </row>
        <row r="144">
          <cell r="A144">
            <v>4</v>
          </cell>
          <cell r="B144" t="str">
            <v>Aux. Busbar Structure</v>
          </cell>
          <cell r="C144">
            <v>0</v>
          </cell>
          <cell r="D144">
            <v>0.90500000000000003</v>
          </cell>
          <cell r="E144">
            <v>0</v>
          </cell>
        </row>
        <row r="145">
          <cell r="A145">
            <v>5</v>
          </cell>
          <cell r="B145" t="str">
            <v>CT structure</v>
          </cell>
          <cell r="C145">
            <v>3</v>
          </cell>
          <cell r="D145">
            <v>0.23499999999999999</v>
          </cell>
          <cell r="E145">
            <v>0.70499999999999996</v>
          </cell>
        </row>
        <row r="146">
          <cell r="A146">
            <v>6</v>
          </cell>
          <cell r="B146" t="str">
            <v>LA structure</v>
          </cell>
          <cell r="C146">
            <v>3</v>
          </cell>
          <cell r="D146">
            <v>0.17100000000000001</v>
          </cell>
          <cell r="E146">
            <v>0.51300000000000001</v>
          </cell>
        </row>
        <row r="147">
          <cell r="A147">
            <v>7</v>
          </cell>
          <cell r="B147" t="str">
            <v>Post /Solid Core structure</v>
          </cell>
          <cell r="C147">
            <v>3</v>
          </cell>
          <cell r="D147">
            <v>0.20300000000000001</v>
          </cell>
          <cell r="E147">
            <v>0.60899999999999999</v>
          </cell>
        </row>
        <row r="148">
          <cell r="A148">
            <v>8</v>
          </cell>
          <cell r="B148" t="str">
            <v>Isolator structure</v>
          </cell>
          <cell r="C148">
            <v>3</v>
          </cell>
          <cell r="D148">
            <v>1.4419999999999999</v>
          </cell>
          <cell r="E148">
            <v>4.3259999999999996</v>
          </cell>
        </row>
        <row r="149">
          <cell r="A149">
            <v>9</v>
          </cell>
          <cell r="B149" t="str">
            <v>Coupling capacitor</v>
          </cell>
          <cell r="C149">
            <v>0</v>
          </cell>
          <cell r="D149">
            <v>0.17499999999999999</v>
          </cell>
          <cell r="E149">
            <v>0</v>
          </cell>
        </row>
        <row r="150">
          <cell r="A150">
            <v>10</v>
          </cell>
          <cell r="B150" t="str">
            <v>PT structure</v>
          </cell>
          <cell r="C150">
            <v>0</v>
          </cell>
          <cell r="D150">
            <v>0.22700000000000001</v>
          </cell>
          <cell r="E150">
            <v>0</v>
          </cell>
        </row>
        <row r="152">
          <cell r="B152" t="str">
            <v>SUB TOTAL (F-II)</v>
          </cell>
          <cell r="E152">
            <v>18.798999999999999</v>
          </cell>
        </row>
        <row r="154">
          <cell r="A154" t="str">
            <v>(F-III)</v>
          </cell>
          <cell r="B154" t="str">
            <v>33KV STRUCTURE</v>
          </cell>
        </row>
        <row r="156">
          <cell r="A156">
            <v>1</v>
          </cell>
          <cell r="B156" t="str">
            <v>Gantry Column</v>
          </cell>
          <cell r="C156">
            <v>2</v>
          </cell>
          <cell r="D156">
            <v>0.502</v>
          </cell>
          <cell r="E156">
            <v>1.004</v>
          </cell>
        </row>
        <row r="157">
          <cell r="A157">
            <v>2</v>
          </cell>
          <cell r="B157" t="str">
            <v>Gantry Beam</v>
          </cell>
          <cell r="C157">
            <v>2</v>
          </cell>
          <cell r="D157">
            <v>0.28999999999999998</v>
          </cell>
          <cell r="E157">
            <v>0.57999999999999996</v>
          </cell>
        </row>
        <row r="158">
          <cell r="A158">
            <v>3</v>
          </cell>
          <cell r="B158" t="str">
            <v>Main Busbar Structure</v>
          </cell>
          <cell r="C158">
            <v>1</v>
          </cell>
          <cell r="D158">
            <v>0.86899999999999999</v>
          </cell>
          <cell r="E158">
            <v>0.86899999999999999</v>
          </cell>
        </row>
        <row r="159">
          <cell r="A159">
            <v>4</v>
          </cell>
          <cell r="B159" t="str">
            <v>Aux.Busbar Structure</v>
          </cell>
          <cell r="C159">
            <v>0</v>
          </cell>
          <cell r="D159">
            <v>0.71199999999999997</v>
          </cell>
          <cell r="E159">
            <v>0</v>
          </cell>
        </row>
        <row r="160">
          <cell r="A160">
            <v>5</v>
          </cell>
          <cell r="B160" t="str">
            <v>CT Structure</v>
          </cell>
          <cell r="C160">
            <v>3</v>
          </cell>
          <cell r="D160">
            <v>0.1</v>
          </cell>
          <cell r="E160">
            <v>0.30000000000000004</v>
          </cell>
        </row>
        <row r="161">
          <cell r="A161">
            <v>6</v>
          </cell>
          <cell r="B161" t="str">
            <v>LA structure</v>
          </cell>
          <cell r="C161">
            <v>3</v>
          </cell>
          <cell r="D161">
            <v>0.1</v>
          </cell>
          <cell r="E161">
            <v>0.30000000000000004</v>
          </cell>
        </row>
        <row r="162">
          <cell r="A162">
            <v>7</v>
          </cell>
          <cell r="B162" t="str">
            <v>Isolator structure</v>
          </cell>
          <cell r="C162">
            <v>2</v>
          </cell>
          <cell r="D162">
            <v>0.35799999999999998</v>
          </cell>
          <cell r="E162">
            <v>0.71599999999999997</v>
          </cell>
        </row>
        <row r="163">
          <cell r="A163">
            <v>8</v>
          </cell>
          <cell r="B163" t="str">
            <v>PT structure</v>
          </cell>
          <cell r="C163">
            <v>0</v>
          </cell>
          <cell r="D163">
            <v>0.1</v>
          </cell>
          <cell r="E163">
            <v>0</v>
          </cell>
        </row>
        <row r="164">
          <cell r="A164">
            <v>9</v>
          </cell>
          <cell r="B164" t="str">
            <v>Post Insulator structure</v>
          </cell>
          <cell r="C164">
            <v>0</v>
          </cell>
          <cell r="D164">
            <v>0.1</v>
          </cell>
          <cell r="E164">
            <v>0</v>
          </cell>
        </row>
        <row r="166">
          <cell r="B166" t="str">
            <v>SUB TOTAL (F-III)</v>
          </cell>
          <cell r="E166">
            <v>3.7690000000000001</v>
          </cell>
        </row>
        <row r="167">
          <cell r="G167" t="str">
            <v>LS</v>
          </cell>
        </row>
        <row r="168">
          <cell r="B168" t="str">
            <v>SUB TOTAL F(I)+F(II)+F(III)</v>
          </cell>
          <cell r="E168">
            <v>22.567999999999998</v>
          </cell>
        </row>
        <row r="170">
          <cell r="B170" t="str">
            <v>TOTAL  COST OF STEEL (F)</v>
          </cell>
          <cell r="C170">
            <v>22.567999999999998</v>
          </cell>
          <cell r="D170">
            <v>0.26096326530612241</v>
          </cell>
          <cell r="E170">
            <v>5.8894189714285696</v>
          </cell>
          <cell r="F170">
            <v>9.0938775510204083E-3</v>
          </cell>
          <cell r="G170">
            <v>0.20523062857142857</v>
          </cell>
          <cell r="H170">
            <v>0.27005714285714283</v>
          </cell>
          <cell r="I170">
            <v>6.0946495999999986</v>
          </cell>
        </row>
        <row r="172">
          <cell r="A172" t="str">
            <v>G</v>
          </cell>
          <cell r="B172" t="str">
            <v>BUSBAR, EARTHING MATERIAL</v>
          </cell>
          <cell r="I172" t="str">
            <v/>
          </cell>
        </row>
        <row r="174">
          <cell r="A174">
            <v>1</v>
          </cell>
          <cell r="B174" t="str">
            <v>Zebra conductor  (in Kms)</v>
          </cell>
          <cell r="C174">
            <v>1</v>
          </cell>
          <cell r="D174">
            <v>1.0555000000000001</v>
          </cell>
          <cell r="E174">
            <v>1.0555000000000001</v>
          </cell>
          <cell r="F174">
            <v>5.5100000000000003E-2</v>
          </cell>
          <cell r="G174">
            <v>5.5100000000000003E-2</v>
          </cell>
          <cell r="H174">
            <v>1.1106</v>
          </cell>
          <cell r="I174">
            <v>1.1106</v>
          </cell>
        </row>
        <row r="175">
          <cell r="A175">
            <v>2</v>
          </cell>
          <cell r="B175" t="str">
            <v>M.S.Flat for earthing/earthing rods (in MT)</v>
          </cell>
          <cell r="C175">
            <v>2</v>
          </cell>
          <cell r="D175">
            <v>0.21840000000000001</v>
          </cell>
          <cell r="E175">
            <v>0.43680000000000002</v>
          </cell>
          <cell r="F175">
            <v>8.2000000000000007E-3</v>
          </cell>
          <cell r="G175">
            <v>1.6400000000000001E-2</v>
          </cell>
          <cell r="H175">
            <v>0.22660000000000002</v>
          </cell>
          <cell r="I175">
            <v>0.45320000000000005</v>
          </cell>
        </row>
        <row r="176">
          <cell r="A176">
            <v>3</v>
          </cell>
          <cell r="B176" t="str">
            <v>Clamps &amp; Connectors</v>
          </cell>
          <cell r="C176">
            <v>40</v>
          </cell>
          <cell r="D176">
            <v>6.3E-3</v>
          </cell>
          <cell r="E176">
            <v>0.252</v>
          </cell>
          <cell r="F176">
            <v>1.6000000000000001E-3</v>
          </cell>
          <cell r="G176">
            <v>6.4000000000000001E-2</v>
          </cell>
          <cell r="H176">
            <v>7.9000000000000008E-3</v>
          </cell>
          <cell r="I176">
            <v>0.316</v>
          </cell>
        </row>
        <row r="177">
          <cell r="A177">
            <v>4</v>
          </cell>
          <cell r="B177" t="str">
            <v>Power &amp; Control Cable</v>
          </cell>
          <cell r="C177">
            <v>2.5</v>
          </cell>
          <cell r="D177">
            <v>0.38729999999999998</v>
          </cell>
          <cell r="E177">
            <v>0.96824999999999994</v>
          </cell>
          <cell r="F177">
            <v>1.0800000000000001E-2</v>
          </cell>
          <cell r="G177">
            <v>2.7000000000000003E-2</v>
          </cell>
          <cell r="H177">
            <v>0.39809999999999995</v>
          </cell>
          <cell r="I177">
            <v>0.99524999999999997</v>
          </cell>
        </row>
        <row r="178">
          <cell r="A178">
            <v>5</v>
          </cell>
          <cell r="B178" t="str">
            <v>Screening conductor</v>
          </cell>
          <cell r="C178" t="str">
            <v>LS</v>
          </cell>
          <cell r="D178">
            <v>0.2</v>
          </cell>
          <cell r="E178">
            <v>0.2</v>
          </cell>
          <cell r="G178">
            <v>0</v>
          </cell>
          <cell r="H178" t="str">
            <v>LS</v>
          </cell>
          <cell r="I178">
            <v>0.2</v>
          </cell>
        </row>
        <row r="179">
          <cell r="A179">
            <v>6</v>
          </cell>
          <cell r="B179" t="str">
            <v>Junction Box etc. &amp; Misc.expendtirues</v>
          </cell>
          <cell r="C179" t="str">
            <v>LS</v>
          </cell>
          <cell r="D179">
            <v>0.5</v>
          </cell>
          <cell r="E179">
            <v>0.5</v>
          </cell>
          <cell r="G179">
            <v>0</v>
          </cell>
          <cell r="H179" t="str">
            <v>LS</v>
          </cell>
          <cell r="I179">
            <v>0.5</v>
          </cell>
        </row>
        <row r="180">
          <cell r="A180">
            <v>7</v>
          </cell>
          <cell r="B180" t="str">
            <v>Fire fighting equipments</v>
          </cell>
          <cell r="C180" t="str">
            <v>LS</v>
          </cell>
          <cell r="E180">
            <v>0</v>
          </cell>
          <cell r="F180">
            <v>0</v>
          </cell>
          <cell r="G180">
            <v>0</v>
          </cell>
          <cell r="H180" t="str">
            <v>LS</v>
          </cell>
          <cell r="I180">
            <v>0</v>
          </cell>
        </row>
        <row r="181">
          <cell r="A181">
            <v>8</v>
          </cell>
          <cell r="B181" t="str">
            <v>Aluminium/Red Oxide Paint and Nut,Bolt,Washers &amp; other misc. material</v>
          </cell>
          <cell r="C181" t="str">
            <v>LS</v>
          </cell>
          <cell r="E181">
            <v>0</v>
          </cell>
          <cell r="F181">
            <v>0.1</v>
          </cell>
          <cell r="G181">
            <v>0.1</v>
          </cell>
          <cell r="H181" t="str">
            <v>LS</v>
          </cell>
          <cell r="I181">
            <v>0.1</v>
          </cell>
        </row>
        <row r="183">
          <cell r="B183" t="str">
            <v>SUB TOTAL (G)</v>
          </cell>
          <cell r="E183">
            <v>3.4125500000000004</v>
          </cell>
          <cell r="G183">
            <v>0.26250000000000001</v>
          </cell>
          <cell r="I183">
            <v>3.6750500000000001</v>
          </cell>
        </row>
        <row r="185">
          <cell r="A185" t="str">
            <v>H</v>
          </cell>
          <cell r="B185" t="str">
            <v>AC/DC SUPPLY</v>
          </cell>
          <cell r="I185" t="str">
            <v/>
          </cell>
        </row>
        <row r="187">
          <cell r="A187">
            <v>1</v>
          </cell>
          <cell r="B187" t="str">
            <v>Station Transformer,200KVA,33/0.4KV</v>
          </cell>
          <cell r="C187">
            <v>0</v>
          </cell>
          <cell r="D187">
            <v>2.2999999999999998</v>
          </cell>
          <cell r="E187">
            <v>0</v>
          </cell>
          <cell r="F187">
            <v>0.50600000000000001</v>
          </cell>
          <cell r="G187">
            <v>0</v>
          </cell>
          <cell r="H187">
            <v>2.806</v>
          </cell>
          <cell r="I187">
            <v>0</v>
          </cell>
        </row>
        <row r="188">
          <cell r="A188">
            <v>2</v>
          </cell>
          <cell r="B188" t="str">
            <v>110Volt 300Ah battery</v>
          </cell>
          <cell r="C188">
            <v>0</v>
          </cell>
          <cell r="D188">
            <v>0.65</v>
          </cell>
          <cell r="E188">
            <v>0</v>
          </cell>
          <cell r="F188">
            <v>0.14299999999999999</v>
          </cell>
          <cell r="G188">
            <v>0</v>
          </cell>
          <cell r="H188">
            <v>0.79300000000000004</v>
          </cell>
          <cell r="I188">
            <v>0</v>
          </cell>
        </row>
        <row r="189">
          <cell r="A189">
            <v>3</v>
          </cell>
          <cell r="B189" t="str">
            <v>110Volt 300Ah Battery charger</v>
          </cell>
          <cell r="C189">
            <v>0</v>
          </cell>
          <cell r="D189">
            <v>1.2</v>
          </cell>
          <cell r="E189">
            <v>0</v>
          </cell>
          <cell r="F189">
            <v>0.26400000000000001</v>
          </cell>
          <cell r="G189">
            <v>0</v>
          </cell>
          <cell r="H189">
            <v>1.464</v>
          </cell>
          <cell r="I189">
            <v>0</v>
          </cell>
        </row>
        <row r="190">
          <cell r="A190">
            <v>4</v>
          </cell>
          <cell r="B190" t="str">
            <v>48Volt 300Ah Battery</v>
          </cell>
          <cell r="C190">
            <v>0</v>
          </cell>
          <cell r="D190">
            <v>0.65</v>
          </cell>
          <cell r="E190">
            <v>0</v>
          </cell>
          <cell r="F190">
            <v>0.14299999999999999</v>
          </cell>
          <cell r="G190">
            <v>0</v>
          </cell>
          <cell r="H190">
            <v>0.79300000000000004</v>
          </cell>
          <cell r="I190">
            <v>0</v>
          </cell>
        </row>
        <row r="191">
          <cell r="A191">
            <v>5</v>
          </cell>
          <cell r="B191" t="str">
            <v>48Volt 300Ah Battery charger</v>
          </cell>
          <cell r="C191">
            <v>0</v>
          </cell>
          <cell r="D191">
            <v>1.2</v>
          </cell>
          <cell r="E191">
            <v>0</v>
          </cell>
          <cell r="F191">
            <v>0.26400000000000001</v>
          </cell>
          <cell r="G191">
            <v>0</v>
          </cell>
          <cell r="H191">
            <v>1.464</v>
          </cell>
          <cell r="I191">
            <v>0</v>
          </cell>
        </row>
        <row r="192">
          <cell r="A192">
            <v>6</v>
          </cell>
          <cell r="B192" t="str">
            <v>AC/DC Distribution Boxes 415Volt</v>
          </cell>
          <cell r="C192">
            <v>0</v>
          </cell>
          <cell r="E192">
            <v>0</v>
          </cell>
          <cell r="F192">
            <v>1.25</v>
          </cell>
          <cell r="G192">
            <v>0</v>
          </cell>
          <cell r="H192">
            <v>1.25</v>
          </cell>
          <cell r="I192">
            <v>0</v>
          </cell>
        </row>
        <row r="193">
          <cell r="A193">
            <v>7</v>
          </cell>
          <cell r="B193" t="str">
            <v>Arrangement of Lighting in S/s</v>
          </cell>
          <cell r="C193" t="str">
            <v>LS</v>
          </cell>
          <cell r="E193">
            <v>0</v>
          </cell>
          <cell r="F193">
            <v>0</v>
          </cell>
          <cell r="G193">
            <v>0</v>
          </cell>
          <cell r="H193" t="str">
            <v>LS</v>
          </cell>
          <cell r="I193">
            <v>0</v>
          </cell>
        </row>
        <row r="195">
          <cell r="B195" t="str">
            <v>SUB TOTAL (H)</v>
          </cell>
          <cell r="E195">
            <v>0</v>
          </cell>
          <cell r="G195">
            <v>0</v>
          </cell>
          <cell r="I195">
            <v>0</v>
          </cell>
        </row>
        <row r="197">
          <cell r="A197" t="str">
            <v>I</v>
          </cell>
          <cell r="B197" t="str">
            <v>CIVIL WORKS</v>
          </cell>
          <cell r="I197" t="str">
            <v/>
          </cell>
        </row>
        <row r="198">
          <cell r="A198" t="str">
            <v/>
          </cell>
          <cell r="B198" t="str">
            <v xml:space="preserve">Foundation work of </v>
          </cell>
          <cell r="I198" t="str">
            <v/>
          </cell>
        </row>
        <row r="200">
          <cell r="A200">
            <v>1</v>
          </cell>
          <cell r="B200" t="str">
            <v>Gantry Column(AGT)</v>
          </cell>
          <cell r="C200">
            <v>0</v>
          </cell>
          <cell r="E200">
            <v>0</v>
          </cell>
          <cell r="F200">
            <v>0.28000000000000003</v>
          </cell>
          <cell r="G200">
            <v>0</v>
          </cell>
          <cell r="H200">
            <v>0.28000000000000003</v>
          </cell>
          <cell r="I200">
            <v>0</v>
          </cell>
        </row>
        <row r="201">
          <cell r="A201">
            <v>2</v>
          </cell>
          <cell r="B201" t="str">
            <v>Gantry Column(AAGT)</v>
          </cell>
          <cell r="C201">
            <v>0</v>
          </cell>
          <cell r="E201">
            <v>0</v>
          </cell>
          <cell r="F201">
            <v>0.28000000000000003</v>
          </cell>
          <cell r="G201">
            <v>0</v>
          </cell>
          <cell r="H201">
            <v>0.28000000000000003</v>
          </cell>
          <cell r="I201">
            <v>0</v>
          </cell>
        </row>
        <row r="202">
          <cell r="A202">
            <v>3</v>
          </cell>
          <cell r="B202" t="str">
            <v>220KV Main Busbar</v>
          </cell>
          <cell r="C202">
            <v>0</v>
          </cell>
          <cell r="E202">
            <v>0</v>
          </cell>
          <cell r="F202">
            <v>0.191</v>
          </cell>
          <cell r="G202">
            <v>0</v>
          </cell>
          <cell r="H202">
            <v>0.191</v>
          </cell>
          <cell r="I202">
            <v>0</v>
          </cell>
        </row>
        <row r="203">
          <cell r="A203">
            <v>4</v>
          </cell>
          <cell r="B203" t="str">
            <v xml:space="preserve">220KV Aux.Busbar </v>
          </cell>
          <cell r="C203">
            <v>0</v>
          </cell>
          <cell r="E203">
            <v>0</v>
          </cell>
          <cell r="F203">
            <v>0.21</v>
          </cell>
          <cell r="G203">
            <v>0</v>
          </cell>
          <cell r="H203">
            <v>0.21</v>
          </cell>
          <cell r="I203">
            <v>0</v>
          </cell>
        </row>
        <row r="204">
          <cell r="A204">
            <v>5</v>
          </cell>
          <cell r="B204" t="str">
            <v>220KV Isolator</v>
          </cell>
          <cell r="C204">
            <v>0</v>
          </cell>
          <cell r="E204">
            <v>0</v>
          </cell>
          <cell r="F204">
            <v>0.16500000000000001</v>
          </cell>
          <cell r="G204">
            <v>0</v>
          </cell>
          <cell r="H204">
            <v>0.16500000000000001</v>
          </cell>
          <cell r="I204">
            <v>0</v>
          </cell>
        </row>
        <row r="205">
          <cell r="A205">
            <v>6</v>
          </cell>
          <cell r="B205" t="str">
            <v>220KV CB</v>
          </cell>
          <cell r="C205">
            <v>0</v>
          </cell>
          <cell r="E205">
            <v>0</v>
          </cell>
          <cell r="F205">
            <v>0.311</v>
          </cell>
          <cell r="G205">
            <v>0</v>
          </cell>
          <cell r="H205">
            <v>0.311</v>
          </cell>
          <cell r="I205">
            <v>0</v>
          </cell>
        </row>
        <row r="206">
          <cell r="A206">
            <v>7</v>
          </cell>
          <cell r="B206" t="str">
            <v>220KV CT</v>
          </cell>
          <cell r="C206">
            <v>0</v>
          </cell>
          <cell r="E206">
            <v>0</v>
          </cell>
          <cell r="F206">
            <v>0.05</v>
          </cell>
          <cell r="G206">
            <v>0</v>
          </cell>
          <cell r="H206">
            <v>0.05</v>
          </cell>
          <cell r="I206">
            <v>0</v>
          </cell>
        </row>
        <row r="207">
          <cell r="A207">
            <v>8</v>
          </cell>
          <cell r="B207" t="str">
            <v>220KV CVT/PT</v>
          </cell>
          <cell r="C207">
            <v>0</v>
          </cell>
          <cell r="E207">
            <v>0</v>
          </cell>
          <cell r="F207">
            <v>0.05</v>
          </cell>
          <cell r="G207">
            <v>0</v>
          </cell>
          <cell r="H207">
            <v>0.05</v>
          </cell>
          <cell r="I207">
            <v>0</v>
          </cell>
        </row>
        <row r="208">
          <cell r="A208">
            <v>9</v>
          </cell>
          <cell r="B208" t="str">
            <v>220KV LA</v>
          </cell>
          <cell r="C208">
            <v>0</v>
          </cell>
          <cell r="E208">
            <v>0</v>
          </cell>
          <cell r="F208">
            <v>2.5000000000000001E-2</v>
          </cell>
          <cell r="G208">
            <v>0</v>
          </cell>
          <cell r="H208">
            <v>2.5000000000000001E-2</v>
          </cell>
          <cell r="I208">
            <v>0</v>
          </cell>
        </row>
        <row r="209">
          <cell r="A209">
            <v>10</v>
          </cell>
          <cell r="B209" t="str">
            <v>220KV Post/Solid Core Insulators</v>
          </cell>
          <cell r="C209">
            <v>0</v>
          </cell>
          <cell r="E209">
            <v>0</v>
          </cell>
          <cell r="F209">
            <v>0.06</v>
          </cell>
          <cell r="G209">
            <v>0</v>
          </cell>
          <cell r="H209">
            <v>0.06</v>
          </cell>
          <cell r="I209">
            <v>0</v>
          </cell>
        </row>
        <row r="210">
          <cell r="A210">
            <v>11</v>
          </cell>
          <cell r="B210" t="str">
            <v>160MVA transformer</v>
          </cell>
          <cell r="C210">
            <v>0</v>
          </cell>
          <cell r="E210">
            <v>0</v>
          </cell>
          <cell r="F210">
            <v>0.54</v>
          </cell>
          <cell r="G210">
            <v>0</v>
          </cell>
          <cell r="H210">
            <v>0.54</v>
          </cell>
          <cell r="I210">
            <v>0</v>
          </cell>
        </row>
        <row r="211">
          <cell r="A211">
            <v>12</v>
          </cell>
          <cell r="B211" t="str">
            <v>40MVA transformer</v>
          </cell>
          <cell r="C211">
            <v>1</v>
          </cell>
          <cell r="E211">
            <v>0</v>
          </cell>
          <cell r="F211">
            <v>0.53</v>
          </cell>
          <cell r="G211">
            <v>0.53</v>
          </cell>
          <cell r="H211">
            <v>0.53</v>
          </cell>
          <cell r="I211">
            <v>0.53</v>
          </cell>
        </row>
        <row r="212">
          <cell r="A212">
            <v>13</v>
          </cell>
          <cell r="B212" t="str">
            <v>132KV Gantry</v>
          </cell>
          <cell r="C212">
            <v>4</v>
          </cell>
          <cell r="E212">
            <v>0</v>
          </cell>
          <cell r="F212">
            <v>0.3</v>
          </cell>
          <cell r="G212">
            <v>1.2</v>
          </cell>
          <cell r="H212">
            <v>0.3</v>
          </cell>
          <cell r="I212">
            <v>1.2</v>
          </cell>
        </row>
        <row r="213">
          <cell r="A213">
            <v>14</v>
          </cell>
          <cell r="B213" t="str">
            <v xml:space="preserve">132KV main busbar foundation </v>
          </cell>
          <cell r="C213">
            <v>1</v>
          </cell>
          <cell r="E213">
            <v>0</v>
          </cell>
          <cell r="F213">
            <v>0.16500000000000001</v>
          </cell>
          <cell r="G213">
            <v>0.16500000000000001</v>
          </cell>
          <cell r="H213">
            <v>0.16500000000000001</v>
          </cell>
          <cell r="I213">
            <v>0.16500000000000001</v>
          </cell>
        </row>
        <row r="214">
          <cell r="A214">
            <v>15</v>
          </cell>
          <cell r="B214" t="str">
            <v>132KV aux.busbar foundation</v>
          </cell>
          <cell r="C214">
            <v>0</v>
          </cell>
          <cell r="E214">
            <v>0</v>
          </cell>
          <cell r="F214">
            <v>0.121</v>
          </cell>
          <cell r="G214">
            <v>0</v>
          </cell>
          <cell r="H214">
            <v>0.121</v>
          </cell>
          <cell r="I214">
            <v>0</v>
          </cell>
        </row>
        <row r="215">
          <cell r="A215">
            <v>16</v>
          </cell>
          <cell r="B215" t="str">
            <v>132KV Isolator</v>
          </cell>
          <cell r="C215">
            <v>3</v>
          </cell>
          <cell r="E215">
            <v>0</v>
          </cell>
          <cell r="F215">
            <v>6.7000000000000004E-2</v>
          </cell>
          <cell r="G215">
            <v>0.20100000000000001</v>
          </cell>
          <cell r="H215">
            <v>6.7000000000000004E-2</v>
          </cell>
          <cell r="I215">
            <v>0.20100000000000001</v>
          </cell>
        </row>
        <row r="216">
          <cell r="A216">
            <v>17</v>
          </cell>
          <cell r="B216" t="str">
            <v>132kv Solid Core Insulator</v>
          </cell>
          <cell r="C216">
            <v>3</v>
          </cell>
          <cell r="E216">
            <v>0</v>
          </cell>
          <cell r="F216">
            <v>1.0999999999999999E-2</v>
          </cell>
          <cell r="G216">
            <v>3.3000000000000002E-2</v>
          </cell>
          <cell r="H216">
            <v>1.0999999999999999E-2</v>
          </cell>
          <cell r="I216">
            <v>3.3000000000000002E-2</v>
          </cell>
        </row>
        <row r="217">
          <cell r="A217">
            <v>18</v>
          </cell>
          <cell r="B217" t="str">
            <v>132KV CB</v>
          </cell>
          <cell r="C217">
            <v>1</v>
          </cell>
          <cell r="E217">
            <v>0</v>
          </cell>
          <cell r="F217">
            <v>0.30499999999999999</v>
          </cell>
          <cell r="G217">
            <v>0.30499999999999999</v>
          </cell>
          <cell r="H217">
            <v>0.30499999999999999</v>
          </cell>
          <cell r="I217">
            <v>0.30499999999999999</v>
          </cell>
        </row>
        <row r="218">
          <cell r="A218">
            <v>19</v>
          </cell>
          <cell r="B218" t="str">
            <v>132KV CT</v>
          </cell>
          <cell r="C218">
            <v>3</v>
          </cell>
          <cell r="E218">
            <v>0</v>
          </cell>
          <cell r="F218">
            <v>1.0999999999999999E-2</v>
          </cell>
          <cell r="G218">
            <v>3.3000000000000002E-2</v>
          </cell>
          <cell r="H218">
            <v>1.0999999999999999E-2</v>
          </cell>
          <cell r="I218">
            <v>3.3000000000000002E-2</v>
          </cell>
        </row>
        <row r="219">
          <cell r="A219">
            <v>20</v>
          </cell>
          <cell r="B219" t="str">
            <v>132KV LA</v>
          </cell>
          <cell r="C219">
            <v>3</v>
          </cell>
          <cell r="E219">
            <v>0</v>
          </cell>
          <cell r="F219">
            <v>2.1000000000000001E-2</v>
          </cell>
          <cell r="G219">
            <v>6.3E-2</v>
          </cell>
          <cell r="H219">
            <v>2.1000000000000001E-2</v>
          </cell>
          <cell r="I219">
            <v>6.3E-2</v>
          </cell>
        </row>
        <row r="220">
          <cell r="A220">
            <v>21</v>
          </cell>
          <cell r="B220" t="str">
            <v>132KV PT</v>
          </cell>
          <cell r="C220">
            <v>0</v>
          </cell>
          <cell r="E220">
            <v>0</v>
          </cell>
          <cell r="F220">
            <v>0.03</v>
          </cell>
          <cell r="G220">
            <v>0</v>
          </cell>
          <cell r="H220">
            <v>0.03</v>
          </cell>
          <cell r="I220">
            <v>0</v>
          </cell>
        </row>
        <row r="221">
          <cell r="A221">
            <v>22</v>
          </cell>
          <cell r="B221" t="str">
            <v>132KV CC</v>
          </cell>
          <cell r="C221">
            <v>0</v>
          </cell>
          <cell r="E221">
            <v>0</v>
          </cell>
          <cell r="F221">
            <v>2.1000000000000001E-2</v>
          </cell>
          <cell r="G221">
            <v>0</v>
          </cell>
          <cell r="H221">
            <v>2.1000000000000001E-2</v>
          </cell>
          <cell r="I221">
            <v>0</v>
          </cell>
        </row>
        <row r="222">
          <cell r="A222">
            <v>23</v>
          </cell>
          <cell r="B222" t="str">
            <v xml:space="preserve">33KV Gantry </v>
          </cell>
          <cell r="C222">
            <v>2</v>
          </cell>
          <cell r="E222">
            <v>0</v>
          </cell>
          <cell r="F222">
            <v>0.12</v>
          </cell>
          <cell r="G222">
            <v>0.24</v>
          </cell>
          <cell r="H222">
            <v>0.12</v>
          </cell>
          <cell r="I222">
            <v>0.24</v>
          </cell>
        </row>
        <row r="223">
          <cell r="A223">
            <v>24</v>
          </cell>
          <cell r="B223" t="str">
            <v>33KV main/aux. Busbar</v>
          </cell>
          <cell r="C223">
            <v>1</v>
          </cell>
          <cell r="E223">
            <v>0</v>
          </cell>
          <cell r="F223">
            <v>0.34</v>
          </cell>
          <cell r="G223">
            <v>0.34</v>
          </cell>
          <cell r="H223">
            <v>0.34</v>
          </cell>
          <cell r="I223">
            <v>0.34</v>
          </cell>
        </row>
        <row r="224">
          <cell r="A224">
            <v>25</v>
          </cell>
          <cell r="B224" t="str">
            <v>33KV CB</v>
          </cell>
          <cell r="C224">
            <v>1</v>
          </cell>
          <cell r="E224">
            <v>0</v>
          </cell>
          <cell r="F224">
            <v>5.5E-2</v>
          </cell>
          <cell r="G224">
            <v>5.5E-2</v>
          </cell>
          <cell r="H224">
            <v>5.5E-2</v>
          </cell>
          <cell r="I224">
            <v>5.5E-2</v>
          </cell>
        </row>
        <row r="225">
          <cell r="A225">
            <v>26</v>
          </cell>
          <cell r="B225" t="str">
            <v>33KV CT/PT/LA/PI</v>
          </cell>
          <cell r="C225">
            <v>6</v>
          </cell>
          <cell r="E225">
            <v>0</v>
          </cell>
          <cell r="F225">
            <v>1.4999999999999999E-2</v>
          </cell>
          <cell r="G225">
            <v>0.09</v>
          </cell>
          <cell r="H225">
            <v>1.4999999999999999E-2</v>
          </cell>
          <cell r="I225">
            <v>0.09</v>
          </cell>
        </row>
        <row r="226">
          <cell r="A226">
            <v>27</v>
          </cell>
          <cell r="B226" t="str">
            <v>33KV Isolator</v>
          </cell>
          <cell r="C226">
            <v>2</v>
          </cell>
          <cell r="E226">
            <v>0</v>
          </cell>
          <cell r="F226">
            <v>5.0999999999999997E-2</v>
          </cell>
          <cell r="G226">
            <v>0.10199999999999999</v>
          </cell>
          <cell r="H226">
            <v>5.0999999999999997E-2</v>
          </cell>
          <cell r="I226">
            <v>0.10199999999999999</v>
          </cell>
        </row>
        <row r="227">
          <cell r="A227">
            <v>28</v>
          </cell>
          <cell r="B227" t="str">
            <v>Control room type-V</v>
          </cell>
          <cell r="C227">
            <v>0</v>
          </cell>
          <cell r="E227">
            <v>0</v>
          </cell>
          <cell r="F227">
            <v>15</v>
          </cell>
          <cell r="G227">
            <v>0</v>
          </cell>
          <cell r="H227">
            <v>15</v>
          </cell>
          <cell r="I227">
            <v>0</v>
          </cell>
        </row>
        <row r="228">
          <cell r="A228">
            <v>29</v>
          </cell>
          <cell r="B228" t="str">
            <v>Yard levelling,metalling &amp; misc. civil work</v>
          </cell>
          <cell r="C228" t="str">
            <v>LS</v>
          </cell>
          <cell r="E228">
            <v>0</v>
          </cell>
          <cell r="F228">
            <v>0.5</v>
          </cell>
          <cell r="G228">
            <v>0.5</v>
          </cell>
          <cell r="H228" t="str">
            <v>LS</v>
          </cell>
          <cell r="I228">
            <v>0.5</v>
          </cell>
        </row>
        <row r="229">
          <cell r="A229">
            <v>30</v>
          </cell>
          <cell r="B229" t="str">
            <v>Water supply arrangement including overhead tank etc.</v>
          </cell>
          <cell r="C229" t="str">
            <v>LS</v>
          </cell>
          <cell r="E229">
            <v>0</v>
          </cell>
          <cell r="F229">
            <v>0</v>
          </cell>
          <cell r="G229">
            <v>0</v>
          </cell>
          <cell r="H229" t="str">
            <v>LS</v>
          </cell>
          <cell r="I229">
            <v>0</v>
          </cell>
        </row>
        <row r="230">
          <cell r="A230">
            <v>31</v>
          </cell>
          <cell r="B230" t="str">
            <v>Earth pits</v>
          </cell>
          <cell r="C230" t="str">
            <v>LS</v>
          </cell>
          <cell r="E230">
            <v>0</v>
          </cell>
          <cell r="F230">
            <v>0.2</v>
          </cell>
          <cell r="G230">
            <v>0.2</v>
          </cell>
          <cell r="H230" t="str">
            <v>LS</v>
          </cell>
          <cell r="I230">
            <v>0.2</v>
          </cell>
        </row>
        <row r="231">
          <cell r="A231">
            <v>32</v>
          </cell>
          <cell r="B231" t="str">
            <v>Four bay constn.shed</v>
          </cell>
          <cell r="C231">
            <v>0</v>
          </cell>
          <cell r="E231">
            <v>0</v>
          </cell>
          <cell r="F231">
            <v>4.37</v>
          </cell>
          <cell r="G231">
            <v>0</v>
          </cell>
          <cell r="H231">
            <v>4.37</v>
          </cell>
          <cell r="I231">
            <v>0</v>
          </cell>
        </row>
        <row r="232">
          <cell r="A232">
            <v>33</v>
          </cell>
          <cell r="B232" t="str">
            <v>Cable Trenches</v>
          </cell>
          <cell r="C232" t="str">
            <v>LS</v>
          </cell>
          <cell r="E232">
            <v>0</v>
          </cell>
          <cell r="F232">
            <v>1.5</v>
          </cell>
          <cell r="G232">
            <v>1.5</v>
          </cell>
          <cell r="H232" t="str">
            <v>LS</v>
          </cell>
          <cell r="I232">
            <v>1.5</v>
          </cell>
        </row>
        <row r="233">
          <cell r="A233">
            <v>34</v>
          </cell>
          <cell r="B233" t="str">
            <v>Internal Colony Road</v>
          </cell>
          <cell r="C233" t="str">
            <v>LS</v>
          </cell>
          <cell r="E233">
            <v>0</v>
          </cell>
          <cell r="F233">
            <v>0</v>
          </cell>
          <cell r="G233">
            <v>0</v>
          </cell>
          <cell r="H233" t="str">
            <v>LS</v>
          </cell>
          <cell r="I233">
            <v>0</v>
          </cell>
        </row>
        <row r="234">
          <cell r="A234">
            <v>35</v>
          </cell>
          <cell r="B234" t="str">
            <v>Yard &amp; area fencing</v>
          </cell>
          <cell r="C234" t="str">
            <v>LS</v>
          </cell>
          <cell r="E234">
            <v>0</v>
          </cell>
          <cell r="F234">
            <v>0</v>
          </cell>
          <cell r="G234">
            <v>0</v>
          </cell>
          <cell r="H234" t="str">
            <v>LS</v>
          </cell>
          <cell r="I234">
            <v>0</v>
          </cell>
        </row>
        <row r="235">
          <cell r="A235">
            <v>36</v>
          </cell>
          <cell r="B235" t="str">
            <v>Staff quarter</v>
          </cell>
          <cell r="C235" t="str">
            <v>LS</v>
          </cell>
          <cell r="E235">
            <v>0</v>
          </cell>
          <cell r="F235">
            <v>0</v>
          </cell>
          <cell r="G235">
            <v>0</v>
          </cell>
          <cell r="H235" t="str">
            <v>LS</v>
          </cell>
          <cell r="I235">
            <v>0</v>
          </cell>
        </row>
        <row r="236">
          <cell r="A236">
            <v>37</v>
          </cell>
          <cell r="B236" t="str">
            <v>Rail Track</v>
          </cell>
          <cell r="C236" t="str">
            <v>LS</v>
          </cell>
          <cell r="E236">
            <v>0</v>
          </cell>
          <cell r="F236">
            <v>1</v>
          </cell>
          <cell r="G236">
            <v>1</v>
          </cell>
          <cell r="H236" t="str">
            <v>LS</v>
          </cell>
          <cell r="I236">
            <v>1</v>
          </cell>
        </row>
        <row r="237">
          <cell r="A237">
            <v>38</v>
          </cell>
          <cell r="B237" t="str">
            <v>Station transformer foundation</v>
          </cell>
          <cell r="C237">
            <v>0</v>
          </cell>
          <cell r="E237">
            <v>0</v>
          </cell>
          <cell r="F237">
            <v>0.30099999999999999</v>
          </cell>
          <cell r="G237">
            <v>0</v>
          </cell>
          <cell r="H237">
            <v>0.30099999999999999</v>
          </cell>
          <cell r="I237">
            <v>0</v>
          </cell>
        </row>
        <row r="238">
          <cell r="A238">
            <v>39</v>
          </cell>
          <cell r="B238" t="str">
            <v>Flag stone flooring &amp; Misc. civil works</v>
          </cell>
          <cell r="C238" t="str">
            <v>LS</v>
          </cell>
          <cell r="E238">
            <v>0</v>
          </cell>
          <cell r="F238">
            <v>0.5</v>
          </cell>
          <cell r="G238">
            <v>0.5</v>
          </cell>
          <cell r="H238" t="str">
            <v>LS</v>
          </cell>
          <cell r="I238">
            <v>0.5</v>
          </cell>
        </row>
        <row r="240">
          <cell r="A240" t="str">
            <v/>
          </cell>
          <cell r="B240" t="str">
            <v>SUB TOTAL (I)</v>
          </cell>
          <cell r="E240">
            <v>0</v>
          </cell>
          <cell r="G240">
            <v>7.0570000000000004</v>
          </cell>
          <cell r="I240">
            <v>7.0570000000000004</v>
          </cell>
        </row>
        <row r="242">
          <cell r="A242" t="str">
            <v>J</v>
          </cell>
          <cell r="B242" t="str">
            <v>ERECTION,TESTING &amp; COMMISSIONING ETC.</v>
          </cell>
        </row>
        <row r="244">
          <cell r="A244">
            <v>1</v>
          </cell>
          <cell r="B244" t="str">
            <v>160MVA Transformer</v>
          </cell>
          <cell r="C244">
            <v>0</v>
          </cell>
          <cell r="E244">
            <v>0</v>
          </cell>
          <cell r="F244">
            <v>1.24</v>
          </cell>
          <cell r="G244">
            <v>0</v>
          </cell>
          <cell r="H244">
            <v>1.24</v>
          </cell>
          <cell r="I244">
            <v>0</v>
          </cell>
        </row>
        <row r="245">
          <cell r="A245">
            <v>2</v>
          </cell>
          <cell r="B245" t="str">
            <v>40MVA transformer</v>
          </cell>
          <cell r="C245">
            <v>1</v>
          </cell>
          <cell r="E245">
            <v>0</v>
          </cell>
          <cell r="F245">
            <v>0.97</v>
          </cell>
          <cell r="G245">
            <v>0.97</v>
          </cell>
          <cell r="H245">
            <v>0.97</v>
          </cell>
          <cell r="I245">
            <v>0.97</v>
          </cell>
        </row>
        <row r="246">
          <cell r="A246">
            <v>3</v>
          </cell>
          <cell r="B246" t="str">
            <v>220KV CB</v>
          </cell>
          <cell r="C246">
            <v>0</v>
          </cell>
          <cell r="E246">
            <v>0</v>
          </cell>
          <cell r="F246">
            <v>0.2</v>
          </cell>
          <cell r="G246">
            <v>0</v>
          </cell>
          <cell r="H246">
            <v>0.2</v>
          </cell>
          <cell r="I246">
            <v>0</v>
          </cell>
        </row>
        <row r="247">
          <cell r="A247">
            <v>4</v>
          </cell>
          <cell r="B247" t="str">
            <v>220KV CT</v>
          </cell>
          <cell r="C247">
            <v>0</v>
          </cell>
          <cell r="E247">
            <v>0</v>
          </cell>
          <cell r="F247">
            <v>4.1000000000000002E-2</v>
          </cell>
          <cell r="G247">
            <v>0</v>
          </cell>
          <cell r="H247">
            <v>4.1000000000000002E-2</v>
          </cell>
          <cell r="I247">
            <v>0</v>
          </cell>
        </row>
        <row r="248">
          <cell r="A248">
            <v>5</v>
          </cell>
          <cell r="B248" t="str">
            <v>220KV Isolator</v>
          </cell>
          <cell r="C248">
            <v>0</v>
          </cell>
          <cell r="E248">
            <v>0</v>
          </cell>
          <cell r="F248">
            <v>0.09</v>
          </cell>
          <cell r="G248">
            <v>0</v>
          </cell>
          <cell r="H248">
            <v>0.09</v>
          </cell>
          <cell r="I248">
            <v>0</v>
          </cell>
        </row>
        <row r="249">
          <cell r="A249">
            <v>6</v>
          </cell>
          <cell r="B249" t="str">
            <v>220KV LA</v>
          </cell>
          <cell r="C249">
            <v>0</v>
          </cell>
          <cell r="E249">
            <v>0</v>
          </cell>
          <cell r="F249">
            <v>2.5000000000000001E-2</v>
          </cell>
          <cell r="G249">
            <v>0</v>
          </cell>
          <cell r="H249">
            <v>2.5000000000000001E-2</v>
          </cell>
          <cell r="I249">
            <v>0</v>
          </cell>
        </row>
        <row r="250">
          <cell r="A250">
            <v>7</v>
          </cell>
          <cell r="B250" t="str">
            <v>220KV PT/CVT</v>
          </cell>
          <cell r="C250">
            <v>0</v>
          </cell>
          <cell r="E250">
            <v>0</v>
          </cell>
          <cell r="F250">
            <v>0.04</v>
          </cell>
          <cell r="G250">
            <v>0</v>
          </cell>
          <cell r="H250">
            <v>0.04</v>
          </cell>
          <cell r="I250">
            <v>0</v>
          </cell>
        </row>
        <row r="251">
          <cell r="A251">
            <v>8</v>
          </cell>
          <cell r="B251" t="str">
            <v>220KV C&amp;R Panel</v>
          </cell>
          <cell r="C251">
            <v>0</v>
          </cell>
          <cell r="E251">
            <v>0</v>
          </cell>
          <cell r="F251">
            <v>0.18</v>
          </cell>
          <cell r="G251">
            <v>0</v>
          </cell>
          <cell r="H251">
            <v>0.18</v>
          </cell>
          <cell r="I251">
            <v>0</v>
          </cell>
        </row>
        <row r="252">
          <cell r="A252">
            <v>9</v>
          </cell>
          <cell r="B252" t="str">
            <v>220/132/33KV Gantries,Busbar equip.structure erection(in MT)</v>
          </cell>
          <cell r="C252">
            <v>22.567999999999998</v>
          </cell>
          <cell r="E252">
            <v>0</v>
          </cell>
          <cell r="F252">
            <v>2.5000000000000001E-2</v>
          </cell>
          <cell r="G252">
            <v>0.56419999999999992</v>
          </cell>
          <cell r="H252">
            <v>2.5000000000000001E-2</v>
          </cell>
          <cell r="I252">
            <v>0.56419999999999992</v>
          </cell>
        </row>
        <row r="253">
          <cell r="A253">
            <v>10</v>
          </cell>
          <cell r="B253" t="str">
            <v>PLCC equipments</v>
          </cell>
          <cell r="C253" t="str">
            <v>LS</v>
          </cell>
          <cell r="E253">
            <v>0</v>
          </cell>
          <cell r="F253">
            <v>0</v>
          </cell>
          <cell r="G253">
            <v>0</v>
          </cell>
          <cell r="H253" t="str">
            <v>LS</v>
          </cell>
          <cell r="I253">
            <v>0</v>
          </cell>
        </row>
        <row r="254">
          <cell r="A254">
            <v>11</v>
          </cell>
          <cell r="B254" t="str">
            <v>220KV PI/Solid Core Insulators</v>
          </cell>
          <cell r="C254">
            <v>0</v>
          </cell>
          <cell r="E254">
            <v>0</v>
          </cell>
          <cell r="F254">
            <v>7.0000000000000001E-3</v>
          </cell>
          <cell r="G254">
            <v>0</v>
          </cell>
          <cell r="H254">
            <v>7.0000000000000001E-3</v>
          </cell>
          <cell r="I254">
            <v>0</v>
          </cell>
        </row>
        <row r="255">
          <cell r="A255">
            <v>12</v>
          </cell>
          <cell r="B255" t="str">
            <v>220KV wave trap</v>
          </cell>
          <cell r="C255">
            <v>0</v>
          </cell>
          <cell r="E255">
            <v>0</v>
          </cell>
          <cell r="F255">
            <v>0.04</v>
          </cell>
          <cell r="G255">
            <v>0</v>
          </cell>
          <cell r="H255">
            <v>0.04</v>
          </cell>
          <cell r="I255">
            <v>0</v>
          </cell>
        </row>
        <row r="256">
          <cell r="A256">
            <v>13</v>
          </cell>
          <cell r="B256" t="str">
            <v>132KV CC</v>
          </cell>
          <cell r="C256">
            <v>0</v>
          </cell>
          <cell r="E256">
            <v>0</v>
          </cell>
          <cell r="F256">
            <v>3.4000000000000002E-2</v>
          </cell>
          <cell r="G256">
            <v>0</v>
          </cell>
          <cell r="H256">
            <v>3.4000000000000002E-2</v>
          </cell>
          <cell r="I256">
            <v>0</v>
          </cell>
        </row>
        <row r="257">
          <cell r="A257">
            <v>14</v>
          </cell>
          <cell r="B257" t="str">
            <v>132KV CB</v>
          </cell>
          <cell r="C257">
            <v>1</v>
          </cell>
          <cell r="E257">
            <v>0</v>
          </cell>
          <cell r="F257">
            <v>0.16</v>
          </cell>
          <cell r="G257">
            <v>0.16</v>
          </cell>
          <cell r="H257">
            <v>0.16</v>
          </cell>
          <cell r="I257">
            <v>0.16</v>
          </cell>
        </row>
        <row r="258">
          <cell r="A258">
            <v>15</v>
          </cell>
          <cell r="B258" t="str">
            <v>132KV CT</v>
          </cell>
          <cell r="C258">
            <v>3</v>
          </cell>
          <cell r="E258">
            <v>0</v>
          </cell>
          <cell r="F258">
            <v>3.9E-2</v>
          </cell>
          <cell r="G258">
            <v>0.11699999999999999</v>
          </cell>
          <cell r="H258">
            <v>3.9E-2</v>
          </cell>
          <cell r="I258">
            <v>0.11699999999999999</v>
          </cell>
        </row>
        <row r="259">
          <cell r="A259">
            <v>16</v>
          </cell>
          <cell r="B259" t="str">
            <v>132KV Isolators</v>
          </cell>
          <cell r="C259">
            <v>3</v>
          </cell>
          <cell r="E259">
            <v>0</v>
          </cell>
          <cell r="F259">
            <v>7.0000000000000007E-2</v>
          </cell>
          <cell r="G259">
            <v>0.21000000000000002</v>
          </cell>
          <cell r="H259">
            <v>7.0000000000000007E-2</v>
          </cell>
          <cell r="I259">
            <v>0.21000000000000002</v>
          </cell>
        </row>
        <row r="260">
          <cell r="A260">
            <v>17</v>
          </cell>
          <cell r="B260" t="str">
            <v>132KV LA</v>
          </cell>
          <cell r="C260">
            <v>3</v>
          </cell>
          <cell r="E260">
            <v>0</v>
          </cell>
          <cell r="F260">
            <v>1.7000000000000001E-2</v>
          </cell>
          <cell r="G260">
            <v>5.1000000000000004E-2</v>
          </cell>
          <cell r="H260">
            <v>1.7000000000000001E-2</v>
          </cell>
          <cell r="I260">
            <v>5.1000000000000004E-2</v>
          </cell>
        </row>
        <row r="261">
          <cell r="A261">
            <v>18</v>
          </cell>
          <cell r="B261" t="str">
            <v>132KV C&amp;R Panel</v>
          </cell>
          <cell r="C261">
            <v>1</v>
          </cell>
          <cell r="E261">
            <v>0</v>
          </cell>
          <cell r="F261">
            <v>0.14000000000000001</v>
          </cell>
          <cell r="G261">
            <v>0.14000000000000001</v>
          </cell>
          <cell r="H261">
            <v>0.14000000000000001</v>
          </cell>
          <cell r="I261">
            <v>0.14000000000000001</v>
          </cell>
        </row>
        <row r="262">
          <cell r="A262">
            <v>19</v>
          </cell>
          <cell r="B262" t="str">
            <v>132KV PI/Solid Core Insulator</v>
          </cell>
          <cell r="C262">
            <v>6</v>
          </cell>
          <cell r="E262">
            <v>0</v>
          </cell>
          <cell r="F262">
            <v>5.0000000000000001E-3</v>
          </cell>
          <cell r="G262">
            <v>0.03</v>
          </cell>
          <cell r="H262">
            <v>5.0000000000000001E-3</v>
          </cell>
          <cell r="I262">
            <v>0.03</v>
          </cell>
        </row>
        <row r="263">
          <cell r="A263">
            <v>20</v>
          </cell>
          <cell r="B263" t="str">
            <v>132KV PT</v>
          </cell>
          <cell r="C263">
            <v>0</v>
          </cell>
          <cell r="E263">
            <v>0</v>
          </cell>
          <cell r="F263">
            <v>3.4000000000000002E-2</v>
          </cell>
          <cell r="G263">
            <v>0</v>
          </cell>
          <cell r="H263">
            <v>3.4000000000000002E-2</v>
          </cell>
          <cell r="I263">
            <v>0</v>
          </cell>
        </row>
        <row r="264">
          <cell r="A264">
            <v>21</v>
          </cell>
          <cell r="B264" t="str">
            <v>33KV CB</v>
          </cell>
          <cell r="C264">
            <v>1</v>
          </cell>
          <cell r="E264">
            <v>0</v>
          </cell>
          <cell r="F264">
            <v>8.2000000000000003E-2</v>
          </cell>
          <cell r="G264">
            <v>8.2000000000000003E-2</v>
          </cell>
          <cell r="H264">
            <v>8.2000000000000003E-2</v>
          </cell>
          <cell r="I264">
            <v>8.2000000000000003E-2</v>
          </cell>
        </row>
        <row r="265">
          <cell r="A265">
            <v>22</v>
          </cell>
          <cell r="B265" t="str">
            <v>33KV CT</v>
          </cell>
          <cell r="C265">
            <v>3</v>
          </cell>
          <cell r="E265">
            <v>0</v>
          </cell>
          <cell r="F265">
            <v>0.03</v>
          </cell>
          <cell r="G265">
            <v>0.09</v>
          </cell>
          <cell r="H265">
            <v>0.03</v>
          </cell>
          <cell r="I265">
            <v>0.09</v>
          </cell>
        </row>
        <row r="266">
          <cell r="A266">
            <v>23</v>
          </cell>
          <cell r="B266" t="str">
            <v>33KV PT</v>
          </cell>
          <cell r="C266">
            <v>0</v>
          </cell>
          <cell r="E266">
            <v>0</v>
          </cell>
          <cell r="F266">
            <v>0.03</v>
          </cell>
          <cell r="G266">
            <v>0</v>
          </cell>
          <cell r="H266">
            <v>0.03</v>
          </cell>
          <cell r="I266">
            <v>0</v>
          </cell>
        </row>
        <row r="267">
          <cell r="A267">
            <v>24</v>
          </cell>
          <cell r="B267" t="str">
            <v>33KV Isolator</v>
          </cell>
          <cell r="C267">
            <v>2</v>
          </cell>
          <cell r="E267">
            <v>0</v>
          </cell>
          <cell r="F267">
            <v>4.7E-2</v>
          </cell>
          <cell r="G267">
            <v>9.4E-2</v>
          </cell>
          <cell r="H267">
            <v>4.7E-2</v>
          </cell>
          <cell r="I267">
            <v>9.4E-2</v>
          </cell>
        </row>
        <row r="268">
          <cell r="A268">
            <v>25</v>
          </cell>
          <cell r="B268" t="str">
            <v>33KV LA</v>
          </cell>
          <cell r="C268">
            <v>3</v>
          </cell>
          <cell r="E268">
            <v>0</v>
          </cell>
          <cell r="F268">
            <v>1.0999999999999999E-2</v>
          </cell>
          <cell r="G268">
            <v>3.3000000000000002E-2</v>
          </cell>
          <cell r="H268">
            <v>1.0999999999999999E-2</v>
          </cell>
          <cell r="I268">
            <v>3.3000000000000002E-2</v>
          </cell>
        </row>
        <row r="269">
          <cell r="A269">
            <v>26</v>
          </cell>
          <cell r="B269" t="str">
            <v>33KV C&amp;R Panel</v>
          </cell>
          <cell r="C269">
            <v>1</v>
          </cell>
          <cell r="E269">
            <v>0</v>
          </cell>
          <cell r="F269">
            <v>0.13</v>
          </cell>
          <cell r="G269">
            <v>0.13</v>
          </cell>
          <cell r="H269">
            <v>0.13</v>
          </cell>
          <cell r="I269">
            <v>0.13</v>
          </cell>
        </row>
        <row r="270">
          <cell r="A270">
            <v>27</v>
          </cell>
          <cell r="B270" t="str">
            <v>33KV PI/Solid Core Insulators</v>
          </cell>
          <cell r="C270">
            <v>0</v>
          </cell>
          <cell r="E270">
            <v>0</v>
          </cell>
          <cell r="F270">
            <v>3.0000000000000001E-3</v>
          </cell>
          <cell r="G270">
            <v>0</v>
          </cell>
          <cell r="H270">
            <v>3.0000000000000001E-3</v>
          </cell>
          <cell r="I270">
            <v>0</v>
          </cell>
        </row>
        <row r="271">
          <cell r="A271">
            <v>28</v>
          </cell>
          <cell r="B271" t="str">
            <v>Station Transformer,</v>
          </cell>
          <cell r="C271">
            <v>0</v>
          </cell>
          <cell r="E271">
            <v>0</v>
          </cell>
          <cell r="F271">
            <v>7.0000000000000007E-2</v>
          </cell>
          <cell r="G271">
            <v>0</v>
          </cell>
          <cell r="H271">
            <v>7.0000000000000007E-2</v>
          </cell>
          <cell r="I271">
            <v>0</v>
          </cell>
        </row>
        <row r="272">
          <cell r="A272">
            <v>29</v>
          </cell>
          <cell r="B272" t="str">
            <v>Cable laying &amp; associated works</v>
          </cell>
          <cell r="C272" t="str">
            <v>LS</v>
          </cell>
          <cell r="E272">
            <v>0</v>
          </cell>
          <cell r="F272">
            <v>0.2</v>
          </cell>
          <cell r="G272">
            <v>0.2</v>
          </cell>
          <cell r="H272" t="str">
            <v>LS</v>
          </cell>
          <cell r="I272">
            <v>0.2</v>
          </cell>
        </row>
        <row r="273">
          <cell r="A273">
            <v>30</v>
          </cell>
          <cell r="B273" t="str">
            <v>Earthing works</v>
          </cell>
          <cell r="C273" t="str">
            <v>LS</v>
          </cell>
          <cell r="E273">
            <v>0</v>
          </cell>
          <cell r="F273">
            <v>0.2</v>
          </cell>
          <cell r="G273">
            <v>0.2</v>
          </cell>
          <cell r="H273" t="str">
            <v>LS</v>
          </cell>
          <cell r="I273">
            <v>0.2</v>
          </cell>
        </row>
        <row r="274">
          <cell r="A274">
            <v>31</v>
          </cell>
          <cell r="B274" t="str">
            <v>AC/DC Board</v>
          </cell>
          <cell r="C274">
            <v>0</v>
          </cell>
          <cell r="E274">
            <v>0</v>
          </cell>
          <cell r="F274">
            <v>0.13100000000000001</v>
          </cell>
          <cell r="G274">
            <v>0</v>
          </cell>
          <cell r="H274">
            <v>0.13100000000000001</v>
          </cell>
          <cell r="I274">
            <v>0</v>
          </cell>
        </row>
        <row r="275">
          <cell r="A275">
            <v>32</v>
          </cell>
          <cell r="B275" t="str">
            <v>Fitting of lighting fixtures</v>
          </cell>
          <cell r="C275" t="str">
            <v>LS</v>
          </cell>
          <cell r="E275">
            <v>0</v>
          </cell>
          <cell r="F275">
            <v>0.1</v>
          </cell>
          <cell r="G275">
            <v>0.1</v>
          </cell>
          <cell r="H275" t="str">
            <v>LS</v>
          </cell>
          <cell r="I275">
            <v>0.1</v>
          </cell>
        </row>
        <row r="276">
          <cell r="A276">
            <v>33</v>
          </cell>
          <cell r="B276" t="str">
            <v>110V 300Ah battery</v>
          </cell>
          <cell r="C276">
            <v>0</v>
          </cell>
          <cell r="E276">
            <v>0</v>
          </cell>
          <cell r="F276">
            <v>0.14000000000000001</v>
          </cell>
          <cell r="G276">
            <v>0</v>
          </cell>
          <cell r="H276">
            <v>0.14000000000000001</v>
          </cell>
          <cell r="I276">
            <v>0</v>
          </cell>
        </row>
        <row r="277">
          <cell r="A277">
            <v>34</v>
          </cell>
          <cell r="B277" t="str">
            <v>110V 300Ah battery charger</v>
          </cell>
          <cell r="C277">
            <v>0</v>
          </cell>
          <cell r="E277">
            <v>0</v>
          </cell>
          <cell r="F277">
            <v>9.5000000000000001E-2</v>
          </cell>
          <cell r="G277">
            <v>0</v>
          </cell>
          <cell r="H277">
            <v>9.5000000000000001E-2</v>
          </cell>
          <cell r="I277">
            <v>0</v>
          </cell>
        </row>
        <row r="278">
          <cell r="A278">
            <v>35</v>
          </cell>
          <cell r="B278" t="str">
            <v>48V 200Ah battery</v>
          </cell>
          <cell r="C278">
            <v>0</v>
          </cell>
          <cell r="E278">
            <v>0</v>
          </cell>
          <cell r="F278">
            <v>0.1</v>
          </cell>
          <cell r="G278">
            <v>0</v>
          </cell>
          <cell r="H278">
            <v>0.1</v>
          </cell>
          <cell r="I278">
            <v>0</v>
          </cell>
        </row>
        <row r="279">
          <cell r="A279">
            <v>36</v>
          </cell>
          <cell r="B279" t="str">
            <v>48V 200Ah battery charger</v>
          </cell>
          <cell r="C279">
            <v>0</v>
          </cell>
          <cell r="E279">
            <v>0</v>
          </cell>
          <cell r="F279">
            <v>8.5000000000000006E-2</v>
          </cell>
          <cell r="G279">
            <v>0</v>
          </cell>
          <cell r="H279">
            <v>8.5000000000000006E-2</v>
          </cell>
          <cell r="I279">
            <v>0</v>
          </cell>
        </row>
        <row r="280">
          <cell r="A280">
            <v>37</v>
          </cell>
          <cell r="B280" t="str">
            <v xml:space="preserve">Stringing &amp; Jumpering </v>
          </cell>
          <cell r="C280" t="str">
            <v>LS</v>
          </cell>
          <cell r="E280">
            <v>0</v>
          </cell>
          <cell r="F280">
            <v>0.5</v>
          </cell>
          <cell r="G280">
            <v>0.5</v>
          </cell>
          <cell r="H280" t="str">
            <v>LS</v>
          </cell>
          <cell r="I280">
            <v>0.5</v>
          </cell>
        </row>
        <row r="281">
          <cell r="A281">
            <v>38</v>
          </cell>
          <cell r="B281" t="str">
            <v>Testing &amp; Commissioning &amp; misc.expenditure</v>
          </cell>
          <cell r="C281" t="str">
            <v>LS</v>
          </cell>
          <cell r="E281">
            <v>0</v>
          </cell>
          <cell r="F281">
            <v>0.1</v>
          </cell>
          <cell r="G281">
            <v>0.1</v>
          </cell>
          <cell r="H281" t="str">
            <v>LS</v>
          </cell>
          <cell r="I281">
            <v>0.1</v>
          </cell>
        </row>
        <row r="284">
          <cell r="B284" t="str">
            <v>SUB TOTAL (J)</v>
          </cell>
          <cell r="E284">
            <v>0</v>
          </cell>
          <cell r="G284">
            <v>3.7711999999999999</v>
          </cell>
          <cell r="I284">
            <v>3.7711999999999999</v>
          </cell>
        </row>
      </sheetData>
      <sheetData sheetId="13"/>
      <sheetData sheetId="14"/>
      <sheetData sheetId="15"/>
      <sheetData sheetId="16"/>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umptions"/>
      <sheetName val="Gainloss computation FY 09-10"/>
      <sheetName val="Summary"/>
      <sheetName val="Issue sheet"/>
      <sheetName val="Tables_True up FY 09-10"/>
      <sheetName val="Assumption_PwC"/>
      <sheetName val="O&amp;M costs"/>
      <sheetName val="Sheet1"/>
      <sheetName val="F1(Bhu)"/>
      <sheetName val="F1(Cha)"/>
      <sheetName val="F1(Paras)"/>
      <sheetName val="F1(Kor)"/>
      <sheetName val="F1(Parli)"/>
      <sheetName val="F1(Kha)"/>
      <sheetName val="F1(Nasi)"/>
      <sheetName val="F1(Uran)"/>
      <sheetName val="F1(Hydro)"/>
      <sheetName val="F2.1(Bhu)"/>
      <sheetName val="F2.1(Cha)"/>
      <sheetName val="F2.1(Kor)"/>
      <sheetName val="F2.1(Parli)"/>
      <sheetName val="F2.1(Paras)"/>
      <sheetName val="F2.1(Nasi)"/>
      <sheetName val="F2.1(Uran)"/>
      <sheetName val="F2.1(Kha)"/>
      <sheetName val="Capex Bhu"/>
      <sheetName val="Capex Cha"/>
      <sheetName val="Capex Kor"/>
      <sheetName val="Capex Paras"/>
      <sheetName val="Capex Kha"/>
      <sheetName val="Capex parli"/>
      <sheetName val="Capex Nasi"/>
      <sheetName val="Capex Uran"/>
      <sheetName val="Capex Hydro"/>
      <sheetName val="F2.2(Bhu)"/>
      <sheetName val="F2.3(Bhu)"/>
      <sheetName val="F2.6(Bhu)"/>
      <sheetName val="F3(Bhu)"/>
      <sheetName val="F3.1(Bhu)"/>
      <sheetName val="F3.2(Bhu)"/>
      <sheetName val="F3.3(Bhu)"/>
      <sheetName val="F4(Bhu)"/>
      <sheetName val="F5(Bhu)"/>
      <sheetName val="F5.1(Bhu)"/>
      <sheetName val="F5.2(Bhu)"/>
      <sheetName val="F5.3(Bhu)"/>
      <sheetName val="F5.4(Bhu)"/>
      <sheetName val="F6(Bhu)"/>
      <sheetName val="F11(Bhu)"/>
      <sheetName val="F12(Bhu)"/>
      <sheetName val="F2.2(Cha)"/>
      <sheetName val="F2.3(Cha)"/>
      <sheetName val="F2.6(Cha)"/>
      <sheetName val="F3(Cha)"/>
      <sheetName val="F3.1(Cha)"/>
      <sheetName val="F3.2(Cha)"/>
      <sheetName val="F3.3(Cha)"/>
      <sheetName val="F4(Cha)"/>
      <sheetName val="F5.1(Cha)"/>
      <sheetName val="F5(Cha)"/>
      <sheetName val="F5.2(Cha)"/>
      <sheetName val="F5.3(Cha)"/>
      <sheetName val="F5.4(Cha)"/>
      <sheetName val="F6(Cha)"/>
      <sheetName val="F11(Cha)"/>
      <sheetName val="F12(Cha)"/>
      <sheetName val="O&amp;m EXP."/>
      <sheetName val="Koradi"/>
      <sheetName val="F2.2(Kor)"/>
      <sheetName val="F2.3(Kor)"/>
      <sheetName val="F2.6(Kor)"/>
      <sheetName val="F3(Kor)"/>
      <sheetName val="F3.1(Kor)"/>
      <sheetName val="F3.2(Kor)"/>
      <sheetName val="F3.3(Kor)"/>
      <sheetName val="F4(Kor)"/>
      <sheetName val="F5.4(Kor)"/>
      <sheetName val="F5(Kor)"/>
      <sheetName val="F5.1(Kor)"/>
      <sheetName val="F5.2(Kor)"/>
      <sheetName val="F5.3(Kor)"/>
      <sheetName val="F6(Kor)"/>
      <sheetName val="F11(Kor)"/>
      <sheetName val="F12(Kor)"/>
      <sheetName val="Paras"/>
      <sheetName val="F2.2(Paras)"/>
      <sheetName val="F2.3(Paras)"/>
      <sheetName val="F2.6(Paras)"/>
      <sheetName val="F3(Paras)"/>
      <sheetName val="F3.1(Paras)"/>
      <sheetName val="F3.2(Paras)"/>
      <sheetName val="F3.3(Paras)"/>
      <sheetName val="F4(Paras)"/>
      <sheetName val="F5(Paras)"/>
      <sheetName val="F5.1(Paras)"/>
      <sheetName val="F5.2(Paras)"/>
      <sheetName val="F5.3(Paras)"/>
      <sheetName val="F5.4(Paras)"/>
      <sheetName val="F6(Paras)"/>
      <sheetName val="F11(Paras)"/>
      <sheetName val="F12(Paras)"/>
      <sheetName val="Parli"/>
      <sheetName val="F2.2(Parli)"/>
      <sheetName val="F2.3(Parli)"/>
      <sheetName val="F2.6(Parli)"/>
      <sheetName val="F3(Parli)"/>
      <sheetName val="F3.1(Parli)"/>
      <sheetName val="F3.2(Parli)"/>
      <sheetName val="F3.3(Parli)"/>
      <sheetName val="F4(Parli)"/>
      <sheetName val="F5(Parli)"/>
      <sheetName val="F5.1(Parli)"/>
      <sheetName val="F5.2(Parli)"/>
      <sheetName val="F5.3(Parli)"/>
      <sheetName val="F5.4(Parli)"/>
      <sheetName val="F6(Parli)"/>
      <sheetName val="F11(Parli)"/>
      <sheetName val="F12(Parli)"/>
      <sheetName val="Khaperkheda"/>
      <sheetName val="F2.2(Kha)"/>
      <sheetName val="F2.3(Kha)"/>
      <sheetName val="F2.6(Kha)"/>
      <sheetName val="F3(Kha)"/>
      <sheetName val="F3.1(Kha)"/>
      <sheetName val="F3.2(Kha)"/>
      <sheetName val="F3.3(Kha)"/>
      <sheetName val="F4(Kha)"/>
      <sheetName val="F5(Kha)"/>
      <sheetName val="F5.1(Kha)"/>
      <sheetName val="F5.2(Kha)"/>
      <sheetName val="F5.3(Kha)"/>
      <sheetName val="F5.4(Kha)"/>
      <sheetName val="F6(Kha)"/>
      <sheetName val="F11(Kha)"/>
      <sheetName val="F12(Kha)"/>
      <sheetName val="Nasik"/>
      <sheetName val="F2.2(Nasi)"/>
      <sheetName val="F2.3(Nasi)"/>
      <sheetName val="F2.6(Nasi)"/>
      <sheetName val="F3(Nasi)"/>
      <sheetName val="F3.1(Nasi)"/>
      <sheetName val="F3.2(Nasi)"/>
      <sheetName val="F3.3(Nasi)"/>
      <sheetName val="F4(Nasi)"/>
      <sheetName val="F5(Nasi)"/>
      <sheetName val="F5.1(Nasi)"/>
      <sheetName val="F5.3(Nasi)"/>
      <sheetName val="F5.2(Nasi)"/>
      <sheetName val="F5.4(Nasi)"/>
      <sheetName val="F6(Nasi)"/>
      <sheetName val="F11(Nasi)"/>
      <sheetName val="F12(Nasi)"/>
      <sheetName val="Uran"/>
      <sheetName val="F2.2(Uran)"/>
      <sheetName val="F2.3(Uran)"/>
      <sheetName val="F2.6(Uran)"/>
      <sheetName val="F3(Uran)"/>
      <sheetName val="F3.1(Uran)"/>
      <sheetName val="F3.2(Uran)"/>
      <sheetName val="F3.3(Uran)"/>
      <sheetName val="F4(Uran)"/>
      <sheetName val="F5(Uran)"/>
      <sheetName val="F5.1(Uran)"/>
      <sheetName val="F5.2(Uran)"/>
      <sheetName val="F5.3(Uran)"/>
      <sheetName val="F5.4(Uran)"/>
      <sheetName val="F6(Uran)"/>
      <sheetName val="F11(Uran)"/>
      <sheetName val="F12(Uran)"/>
      <sheetName val="Hydro"/>
      <sheetName val="F2.1(Hydro)"/>
      <sheetName val="F2.3(Hydro)"/>
      <sheetName val="F2.4(Hydro)"/>
      <sheetName val="F2.6(Hydro)"/>
      <sheetName val="F3(Hydro)"/>
      <sheetName val="F3.1(Hydro)"/>
      <sheetName val="F3.2(Hydro)"/>
      <sheetName val="F3.3(Hydro)"/>
      <sheetName val="F4(Koyna)"/>
      <sheetName val="F4(PuneHydro)"/>
      <sheetName val="F4(NasikHydro)"/>
      <sheetName val="F5(Hydro)"/>
      <sheetName val="F5.1(Hydro)"/>
      <sheetName val="F5.2(Hydro)"/>
      <sheetName val="F4(Hydro)"/>
      <sheetName val="F5.4(PuneHydro)"/>
      <sheetName val="F5.3(PuneHydro)"/>
      <sheetName val="F5.3(NasikHydro)"/>
      <sheetName val="F5.4(NasikHydro)"/>
      <sheetName val="F5.4(Koyna)"/>
      <sheetName val="F5.3(Koyna)"/>
      <sheetName val="F6(Hydro)"/>
      <sheetName val="F11(Hydro)"/>
      <sheetName val="F12(Hydro)"/>
      <sheetName val="Revised True Up 200809"/>
      <sheetName val="Impact of FY 08-09"/>
    </sheetNames>
    <sheetDataSet>
      <sheetData sheetId="0">
        <row r="16">
          <cell r="B16">
            <v>0.13</v>
          </cell>
        </row>
      </sheetData>
      <sheetData sheetId="1" refreshError="1"/>
      <sheetData sheetId="2" refreshError="1"/>
      <sheetData sheetId="3" refreshError="1"/>
      <sheetData sheetId="4" refreshError="1"/>
      <sheetData sheetId="5">
        <row r="7">
          <cell r="D7">
            <v>0.1074</v>
          </cell>
          <cell r="E7">
            <v>0.1055</v>
          </cell>
        </row>
        <row r="8">
          <cell r="D8">
            <v>8.1799999999999998E-2</v>
          </cell>
        </row>
        <row r="116">
          <cell r="C116">
            <v>0.11749999999999999</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mp"/>
      <sheetName val="Sheet1"/>
      <sheetName val="1997-1998"/>
      <sheetName val="1998-1999"/>
      <sheetName val="1999-2000"/>
      <sheetName val="2000-01"/>
      <sheetName val="2001-02"/>
      <sheetName val="2002-03"/>
      <sheetName val="2003-04"/>
      <sheetName val="2004-05"/>
      <sheetName val="2005-06"/>
      <sheetName val="2006-07"/>
      <sheetName val="2007-08"/>
      <sheetName val="2008-09"/>
      <sheetName val="2009-10"/>
      <sheetName val="2010-11"/>
      <sheetName val="2011-12"/>
      <sheetName val="2012-13"/>
      <sheetName val="2013-14"/>
      <sheetName val="2014-15"/>
      <sheetName val="2014-15-U-2ESD"/>
      <sheetName val="Yly-Gen"/>
      <sheetName val="Data"/>
      <sheetName val="Since Comm,"/>
      <sheetName val="History Data"/>
      <sheetName val="Gen.Data 87-97"/>
      <sheetName val="C.F., C.V. &amp; H.R."/>
      <sheetName val="Gen., Coal Factor, Heat Rate"/>
      <sheetName val="SAP-Da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umptions"/>
      <sheetName val="Summary"/>
      <sheetName val="BHUSAWAL"/>
      <sheetName val="F1(Bhu)"/>
      <sheetName val="F2.1(Bhu)"/>
      <sheetName val="F2.2(Bhu)"/>
      <sheetName val="F2.3(Bhu)"/>
      <sheetName val="F2.6(Bhu)"/>
      <sheetName val="F3(Bhu)"/>
      <sheetName val="F3.1(Bhu)"/>
      <sheetName val="F3.2(Bhu)"/>
      <sheetName val="F3.3(Bhu)"/>
      <sheetName val="F4(Bhu)"/>
      <sheetName val="F5(Bhu)"/>
      <sheetName val="F5.1(Bhu)"/>
      <sheetName val="F5.2(Bhu)"/>
      <sheetName val="F5.3(Bhu)"/>
      <sheetName val="F5.4(Bhu)"/>
      <sheetName val="F6(Bhu)"/>
      <sheetName val="F11(Bhu)"/>
      <sheetName val="F12(Bhu)"/>
      <sheetName val="Chandrapur"/>
      <sheetName val="F1(Cha)"/>
      <sheetName val="F2.1(Cha)"/>
      <sheetName val="F2.2(Cha)"/>
      <sheetName val="F2.3(Cha)"/>
      <sheetName val="F2.6(Cha)"/>
      <sheetName val="F3(Cha)"/>
      <sheetName val="F3.1(Cha)"/>
      <sheetName val="F3.2(Cha)"/>
      <sheetName val="F3.3(Cha)"/>
      <sheetName val="F4(Cha)"/>
      <sheetName val="F5(Cha)"/>
      <sheetName val="F5.1(Cha)"/>
      <sheetName val="F5.2(Cha)"/>
      <sheetName val="F5.3(Cha)"/>
      <sheetName val="F5.4(Cha)"/>
      <sheetName val="F6(Cha)"/>
      <sheetName val="F11(Cha)"/>
      <sheetName val="F12(Cha)"/>
      <sheetName val="Koradi"/>
      <sheetName val="F1(Kor)"/>
      <sheetName val="F2.1(Kor)"/>
      <sheetName val="F2.2(Kor)"/>
      <sheetName val="F2.3(Kor)"/>
      <sheetName val="F2.6(Kor)"/>
      <sheetName val="F3(Kor)"/>
      <sheetName val="F3.1(Kor)"/>
      <sheetName val="F3.2(Kor)"/>
      <sheetName val="F3.3(Kor)"/>
      <sheetName val="F4(Kor)"/>
      <sheetName val="F5(Kor)"/>
      <sheetName val="F5.1(Kor)"/>
      <sheetName val="F5.2(Kor)"/>
      <sheetName val="F5.3(Kor)"/>
      <sheetName val="F5.4(Kor)"/>
      <sheetName val="F6(Kor)"/>
      <sheetName val="F11(Kor)"/>
      <sheetName val="F12(Kor)"/>
      <sheetName val="Paras"/>
      <sheetName val="F1(Paras)"/>
      <sheetName val="F2.1(Paras)"/>
      <sheetName val="F2.2(Paras)"/>
      <sheetName val="F2.3(Paras)"/>
      <sheetName val="F2.6(Paras)"/>
      <sheetName val="F3(Paras)"/>
      <sheetName val="F3.1(Paras)"/>
      <sheetName val="F3.2(Paras)"/>
      <sheetName val="F3.3(Paras)"/>
      <sheetName val="F4(Paras)"/>
      <sheetName val="F5(Paras)"/>
      <sheetName val="F5.1(Paras)"/>
      <sheetName val="F5.2(Paras)"/>
      <sheetName val="F5.3(Paras)"/>
      <sheetName val="F5.4(Paras)"/>
      <sheetName val="F6(Paras)"/>
      <sheetName val="F11(Paras)"/>
      <sheetName val="F12(Paras)"/>
      <sheetName val="Parli"/>
      <sheetName val="F1(Parli)"/>
      <sheetName val="F2.1(Parli)"/>
      <sheetName val="F2.2(Parli)"/>
      <sheetName val="F2.3(Parli)"/>
      <sheetName val="F2.6(Parli)"/>
      <sheetName val="F3(Parli)"/>
      <sheetName val="F3.1(Parli)"/>
      <sheetName val="F3.2(Parli)"/>
      <sheetName val="F3.3(Parli)"/>
      <sheetName val="F4(Parli)"/>
      <sheetName val="F5(Parli)"/>
      <sheetName val="F5.1(Parli)"/>
      <sheetName val="F5.2(Parli)"/>
      <sheetName val="F5.3(Parli)"/>
      <sheetName val="F5.4(Parli)"/>
      <sheetName val="F6(Parli)"/>
      <sheetName val="F11(Parli)"/>
      <sheetName val="F12(Parli)"/>
      <sheetName val="Khaperkheda"/>
      <sheetName val="F1(Kha)"/>
      <sheetName val="F2.1(Kha)"/>
      <sheetName val="F2.2(Kha)"/>
      <sheetName val="F2.3(Kha)"/>
      <sheetName val="F2.6(Kha)"/>
      <sheetName val="F3(Kha)"/>
      <sheetName val="F3.1(Kha)"/>
      <sheetName val="F3.2(Kha)"/>
      <sheetName val="F3.3(Kha)"/>
      <sheetName val="F4(Kha)"/>
      <sheetName val="F5(Kha)"/>
      <sheetName val="F5.1(Kha)"/>
      <sheetName val="F5.2(Kha)"/>
      <sheetName val="F5.3(Kha)"/>
      <sheetName val="F5.4(Kha)"/>
      <sheetName val="F6(Kha)"/>
      <sheetName val="F11(Kha)"/>
      <sheetName val="F12(Kha)"/>
      <sheetName val="Nasik"/>
      <sheetName val="F1(Nasi)"/>
      <sheetName val="F2.1(Nasi)"/>
      <sheetName val="F2.2(Nasi)"/>
      <sheetName val="F2.3(Nasi)"/>
      <sheetName val="F2.6(Nasi)"/>
      <sheetName val="F3(Nasi)"/>
      <sheetName val="F3.1(Nasi)"/>
      <sheetName val="F3.2(Nasi)"/>
      <sheetName val="F3.3(Nasi)"/>
      <sheetName val="F4(Nasi)"/>
      <sheetName val="F5(Nasi)"/>
      <sheetName val="F5.1(Nasi)"/>
      <sheetName val="F5.2(Nasi)"/>
      <sheetName val="F5.3(Nasi)"/>
      <sheetName val="F5.4(Nasi)"/>
      <sheetName val="F6(Nasi)"/>
      <sheetName val="F11(Nasi)"/>
      <sheetName val="F12(Nasi)"/>
      <sheetName val="Uran"/>
      <sheetName val="F1(Uran)"/>
      <sheetName val="F2.1(Uran)"/>
      <sheetName val="F2.2(Uran)"/>
      <sheetName val="F2.3(Uran)"/>
      <sheetName val="F2.6(Uran)"/>
      <sheetName val="F3(Uran)"/>
      <sheetName val="F3.1(Uran)"/>
      <sheetName val="F3.2(Uran)"/>
      <sheetName val="F3.3(Uran)"/>
      <sheetName val="F4(Uran)"/>
      <sheetName val="F5(Uran)"/>
      <sheetName val="F5.1(Uran)"/>
      <sheetName val="F5.2(Uran)"/>
      <sheetName val="F5.3(Uran)"/>
      <sheetName val="F5.4(Uran)"/>
      <sheetName val="F6(Uran)"/>
      <sheetName val="F11(Uran)"/>
      <sheetName val="F12(Uran)"/>
      <sheetName val="Hydro"/>
      <sheetName val="F1(Hydro)"/>
      <sheetName val="F2.1(Hydro)"/>
      <sheetName val="F2.3(Hydro)"/>
      <sheetName val="F2.4(Hydro)"/>
      <sheetName val="F2.6(Hydro)"/>
      <sheetName val="F3(Hydro)"/>
      <sheetName val="F3.1(Hydro)"/>
      <sheetName val="F3.2(Hydro)"/>
      <sheetName val="F3.3(Hydro)"/>
      <sheetName val="F4(Hydro)"/>
      <sheetName val="F4(Koyna)"/>
      <sheetName val="F4(PuneHydro)"/>
      <sheetName val="F4(NasikHydro)"/>
      <sheetName val="F5(Hydro)"/>
      <sheetName val="F5.1(Hydro)"/>
      <sheetName val="F5.2(Hydro)"/>
      <sheetName val="F5.3(PuneHydro)"/>
      <sheetName val="F5.4(PuneHydro)"/>
      <sheetName val="F5.3(NasikHydro)"/>
      <sheetName val="F5.4(NasikHydro)"/>
      <sheetName val="F5.3(Koyna)"/>
      <sheetName val="F5.4(Koyna)"/>
      <sheetName val="F6(Hydro)"/>
      <sheetName val="F11(Hydro)"/>
      <sheetName val="F12(Hydro)"/>
    </sheetNames>
    <sheetDataSet>
      <sheetData sheetId="0">
        <row r="3">
          <cell r="B3">
            <v>7.8600000000000003E-2</v>
          </cell>
        </row>
        <row r="6">
          <cell r="B6">
            <v>0.06</v>
          </cell>
        </row>
        <row r="7">
          <cell r="B7">
            <v>0.06</v>
          </cell>
        </row>
        <row r="8">
          <cell r="B8">
            <v>0.06</v>
          </cell>
        </row>
        <row r="9">
          <cell r="B9">
            <v>0.06</v>
          </cell>
        </row>
        <row r="10">
          <cell r="B10">
            <v>0.05</v>
          </cell>
        </row>
        <row r="11">
          <cell r="B11">
            <v>0.12</v>
          </cell>
        </row>
        <row r="12">
          <cell r="B12">
            <v>0.12</v>
          </cell>
        </row>
        <row r="13">
          <cell r="B13">
            <v>1</v>
          </cell>
        </row>
        <row r="16">
          <cell r="B16">
            <v>0.13</v>
          </cell>
        </row>
        <row r="17">
          <cell r="B17">
            <v>0.13</v>
          </cell>
        </row>
        <row r="18">
          <cell r="B18">
            <v>0.13</v>
          </cell>
        </row>
        <row r="20">
          <cell r="B20">
            <v>0.1993</v>
          </cell>
        </row>
        <row r="22">
          <cell r="B22">
            <v>70.004999999999995</v>
          </cell>
        </row>
        <row r="23">
          <cell r="B23">
            <v>358.87740000000002</v>
          </cell>
        </row>
        <row r="25">
          <cell r="B25">
            <v>2E-3</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LY -99-00"/>
      <sheetName val="Hydro Data"/>
      <sheetName val="HLY0001"/>
      <sheetName val="SUMMERY"/>
      <sheetName val="mnthly-chrt"/>
      <sheetName val="purchase"/>
      <sheetName val="dpc cost"/>
      <sheetName val="Plant Availability"/>
      <sheetName val="MOD-PROJ"/>
      <sheetName val="Apr-99"/>
      <sheetName val="May-99"/>
      <sheetName val="Jun-99"/>
      <sheetName val="July-99"/>
      <sheetName val="Aug-99"/>
      <sheetName val="Sept-99"/>
      <sheetName val="Oct-99"/>
      <sheetName val="Nov-99"/>
      <sheetName val="Dec-99"/>
      <sheetName val="Jan-00"/>
      <sheetName val="Feb-00"/>
      <sheetName val="Mar-00"/>
      <sheetName val="Sheet1"/>
      <sheetName val="HLY_-99-00"/>
      <sheetName val="Hydro_Data"/>
      <sheetName val="dpc_cost"/>
      <sheetName val="Plant_Availability"/>
      <sheetName val="Bombaybazar(Remark)"/>
    </sheetNames>
    <sheetDataSet>
      <sheetData sheetId="0" refreshError="1"/>
      <sheetData sheetId="1" refreshError="1"/>
      <sheetData sheetId="2" refreshError="1"/>
      <sheetData sheetId="3" refreshError="1">
        <row r="1">
          <cell r="P1">
            <v>0.72</v>
          </cell>
        </row>
      </sheetData>
      <sheetData sheetId="4" refreshError="1"/>
      <sheetData sheetId="5" refreshError="1"/>
      <sheetData sheetId="6" refreshError="1">
        <row r="1">
          <cell r="D1">
            <v>0</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vel_qty"/>
      <sheetName val="Nov_04"/>
      <sheetName val="Dec_04"/>
    </sheetNames>
    <sheetDataSet>
      <sheetData sheetId="0" refreshError="1">
        <row r="8">
          <cell r="B8">
            <v>195</v>
          </cell>
          <cell r="C8">
            <v>1</v>
          </cell>
        </row>
        <row r="9">
          <cell r="B9">
            <v>195.02500000000001</v>
          </cell>
          <cell r="C9">
            <v>1.05</v>
          </cell>
        </row>
        <row r="10">
          <cell r="B10">
            <v>195.05</v>
          </cell>
          <cell r="C10">
            <v>1.1000000000000001</v>
          </cell>
        </row>
        <row r="11">
          <cell r="B11">
            <v>195.07499999999999</v>
          </cell>
          <cell r="C11">
            <v>1.1499999999999999</v>
          </cell>
        </row>
        <row r="12">
          <cell r="B12">
            <v>195.1</v>
          </cell>
          <cell r="C12">
            <v>1.2</v>
          </cell>
        </row>
        <row r="13">
          <cell r="B13">
            <v>195.125</v>
          </cell>
          <cell r="C13">
            <v>1.25</v>
          </cell>
        </row>
        <row r="14">
          <cell r="B14">
            <v>195.15</v>
          </cell>
          <cell r="C14">
            <v>1.3</v>
          </cell>
        </row>
        <row r="15">
          <cell r="B15">
            <v>195.17500000000001</v>
          </cell>
          <cell r="C15">
            <v>1.35</v>
          </cell>
        </row>
        <row r="16">
          <cell r="B16">
            <v>195.2</v>
          </cell>
          <cell r="C16">
            <v>1.4</v>
          </cell>
        </row>
        <row r="17">
          <cell r="B17">
            <v>195.22499999999999</v>
          </cell>
          <cell r="C17">
            <v>1.45</v>
          </cell>
        </row>
        <row r="18">
          <cell r="B18">
            <v>195.25</v>
          </cell>
          <cell r="C18">
            <v>1.5</v>
          </cell>
        </row>
        <row r="19">
          <cell r="B19">
            <v>195.27500000000001</v>
          </cell>
          <cell r="C19">
            <v>1.55</v>
          </cell>
        </row>
        <row r="20">
          <cell r="B20">
            <v>195.3</v>
          </cell>
          <cell r="C20">
            <v>1.6</v>
          </cell>
        </row>
        <row r="21">
          <cell r="B21">
            <v>195.32499999999999</v>
          </cell>
          <cell r="C21">
            <v>1.65</v>
          </cell>
        </row>
        <row r="22">
          <cell r="B22">
            <v>195.35</v>
          </cell>
          <cell r="C22">
            <v>1.7</v>
          </cell>
        </row>
        <row r="23">
          <cell r="B23">
            <v>195.375</v>
          </cell>
          <cell r="C23">
            <v>1.75</v>
          </cell>
        </row>
        <row r="24">
          <cell r="B24">
            <v>195.4</v>
          </cell>
          <cell r="C24">
            <v>1.8</v>
          </cell>
        </row>
        <row r="25">
          <cell r="B25">
            <v>195.42500000000001</v>
          </cell>
          <cell r="C25">
            <v>1.85</v>
          </cell>
        </row>
        <row r="26">
          <cell r="B26">
            <v>195.45</v>
          </cell>
          <cell r="C26">
            <v>1.9</v>
          </cell>
        </row>
        <row r="27">
          <cell r="B27">
            <v>195.47499999999999</v>
          </cell>
          <cell r="C27">
            <v>1.95</v>
          </cell>
        </row>
        <row r="28">
          <cell r="B28">
            <v>195.5</v>
          </cell>
          <cell r="C28">
            <v>2</v>
          </cell>
        </row>
        <row r="29">
          <cell r="B29">
            <v>195.52500000000001</v>
          </cell>
          <cell r="C29">
            <v>2.0499999999999998</v>
          </cell>
        </row>
        <row r="30">
          <cell r="B30">
            <v>195.55</v>
          </cell>
          <cell r="C30">
            <v>2.1</v>
          </cell>
        </row>
        <row r="31">
          <cell r="B31">
            <v>195.57499999999999</v>
          </cell>
          <cell r="C31">
            <v>2.15</v>
          </cell>
        </row>
        <row r="32">
          <cell r="B32">
            <v>195.6</v>
          </cell>
          <cell r="C32">
            <v>2.2000000000000002</v>
          </cell>
        </row>
        <row r="33">
          <cell r="B33">
            <v>195.625</v>
          </cell>
          <cell r="C33">
            <v>2.25</v>
          </cell>
        </row>
        <row r="34">
          <cell r="B34">
            <v>195.65</v>
          </cell>
          <cell r="C34">
            <v>2.2999999999999998</v>
          </cell>
        </row>
        <row r="35">
          <cell r="B35">
            <v>195.67500000000001</v>
          </cell>
          <cell r="C35">
            <v>2.35</v>
          </cell>
        </row>
        <row r="36">
          <cell r="B36">
            <v>195.7</v>
          </cell>
          <cell r="C36">
            <v>2.4</v>
          </cell>
        </row>
        <row r="37">
          <cell r="B37">
            <v>195.72499999999999</v>
          </cell>
          <cell r="C37">
            <v>2.4500000000000002</v>
          </cell>
        </row>
        <row r="38">
          <cell r="B38">
            <v>195.75</v>
          </cell>
          <cell r="C38">
            <v>2.5</v>
          </cell>
        </row>
        <row r="39">
          <cell r="B39">
            <v>195.77500000000001</v>
          </cell>
          <cell r="C39">
            <v>2.5499999999999998</v>
          </cell>
        </row>
        <row r="40">
          <cell r="B40">
            <v>195.8</v>
          </cell>
          <cell r="C40">
            <v>2.6</v>
          </cell>
        </row>
        <row r="41">
          <cell r="B41">
            <v>195.82499999999999</v>
          </cell>
          <cell r="C41">
            <v>2.65</v>
          </cell>
        </row>
        <row r="42">
          <cell r="B42">
            <v>195.85</v>
          </cell>
          <cell r="C42">
            <v>2.7</v>
          </cell>
        </row>
        <row r="43">
          <cell r="B43">
            <v>195.875</v>
          </cell>
          <cell r="C43">
            <v>2.75</v>
          </cell>
        </row>
        <row r="44">
          <cell r="B44">
            <v>195.9</v>
          </cell>
          <cell r="C44">
            <v>2.8</v>
          </cell>
        </row>
        <row r="45">
          <cell r="B45">
            <v>195.92500000000001</v>
          </cell>
          <cell r="C45">
            <v>2.85</v>
          </cell>
        </row>
        <row r="46">
          <cell r="B46">
            <v>195.95</v>
          </cell>
          <cell r="C46">
            <v>2.9</v>
          </cell>
        </row>
        <row r="47">
          <cell r="B47">
            <v>195.97499999999999</v>
          </cell>
          <cell r="C47">
            <v>2.95</v>
          </cell>
        </row>
        <row r="48">
          <cell r="B48">
            <v>196</v>
          </cell>
          <cell r="C48">
            <v>3</v>
          </cell>
        </row>
        <row r="49">
          <cell r="B49">
            <v>196.02500000000001</v>
          </cell>
          <cell r="C49">
            <v>3.0750000000000002</v>
          </cell>
        </row>
        <row r="50">
          <cell r="B50">
            <v>196.05</v>
          </cell>
          <cell r="C50">
            <v>3.15</v>
          </cell>
        </row>
        <row r="51">
          <cell r="B51">
            <v>196.07499999999999</v>
          </cell>
          <cell r="C51">
            <v>3.2250000000000001</v>
          </cell>
        </row>
        <row r="52">
          <cell r="B52">
            <v>196.1</v>
          </cell>
          <cell r="C52">
            <v>3.3</v>
          </cell>
        </row>
        <row r="53">
          <cell r="B53">
            <v>196.125</v>
          </cell>
          <cell r="C53">
            <v>3.375</v>
          </cell>
        </row>
        <row r="54">
          <cell r="B54">
            <v>196.15</v>
          </cell>
          <cell r="C54">
            <v>3.45</v>
          </cell>
        </row>
        <row r="55">
          <cell r="B55">
            <v>196.17500000000001</v>
          </cell>
          <cell r="C55">
            <v>3.5249999999999999</v>
          </cell>
        </row>
        <row r="56">
          <cell r="B56">
            <v>196.2</v>
          </cell>
          <cell r="C56">
            <v>3.6</v>
          </cell>
        </row>
        <row r="57">
          <cell r="B57">
            <v>196.22499999999999</v>
          </cell>
          <cell r="C57">
            <v>3.6749999999999998</v>
          </cell>
        </row>
        <row r="58">
          <cell r="B58">
            <v>196.25</v>
          </cell>
          <cell r="C58">
            <v>3.75</v>
          </cell>
        </row>
        <row r="59">
          <cell r="B59">
            <v>196.27500000000001</v>
          </cell>
          <cell r="C59">
            <v>3.8250000000000002</v>
          </cell>
        </row>
        <row r="60">
          <cell r="B60">
            <v>196.3</v>
          </cell>
          <cell r="C60">
            <v>3.9</v>
          </cell>
        </row>
        <row r="61">
          <cell r="B61">
            <v>196.32499999999999</v>
          </cell>
          <cell r="C61">
            <v>3.9750000000000001</v>
          </cell>
        </row>
        <row r="62">
          <cell r="B62">
            <v>196.35</v>
          </cell>
          <cell r="C62">
            <v>4.05</v>
          </cell>
        </row>
        <row r="63">
          <cell r="B63">
            <v>196.375</v>
          </cell>
          <cell r="C63">
            <v>4.125</v>
          </cell>
        </row>
        <row r="64">
          <cell r="B64">
            <v>196.4</v>
          </cell>
          <cell r="C64">
            <v>4.2</v>
          </cell>
        </row>
        <row r="65">
          <cell r="B65">
            <v>196.42500000000001</v>
          </cell>
          <cell r="C65">
            <v>4.2750000000000004</v>
          </cell>
        </row>
        <row r="66">
          <cell r="B66">
            <v>196.45</v>
          </cell>
          <cell r="C66">
            <v>4.3499999999999996</v>
          </cell>
        </row>
        <row r="67">
          <cell r="B67">
            <v>196.47499999999999</v>
          </cell>
          <cell r="C67">
            <v>4.4249999999999998</v>
          </cell>
        </row>
        <row r="68">
          <cell r="B68">
            <v>196.5</v>
          </cell>
          <cell r="C68">
            <v>4.5</v>
          </cell>
        </row>
        <row r="69">
          <cell r="B69">
            <v>196.52500000000001</v>
          </cell>
          <cell r="C69">
            <v>4.5750000000000002</v>
          </cell>
        </row>
        <row r="70">
          <cell r="B70">
            <v>196.55</v>
          </cell>
          <cell r="C70">
            <v>4.6500000000000004</v>
          </cell>
        </row>
        <row r="71">
          <cell r="B71">
            <v>196.57499999999999</v>
          </cell>
          <cell r="C71">
            <v>4.7249999999999996</v>
          </cell>
        </row>
        <row r="72">
          <cell r="B72">
            <v>196.6</v>
          </cell>
          <cell r="C72">
            <v>4.8</v>
          </cell>
        </row>
        <row r="73">
          <cell r="B73">
            <v>196.625</v>
          </cell>
          <cell r="C73">
            <v>4.875</v>
          </cell>
        </row>
        <row r="74">
          <cell r="B74">
            <v>196.65</v>
          </cell>
          <cell r="C74">
            <v>4.95</v>
          </cell>
        </row>
        <row r="75">
          <cell r="B75">
            <v>196.67500000000001</v>
          </cell>
          <cell r="C75">
            <v>5.0250000000000004</v>
          </cell>
        </row>
        <row r="76">
          <cell r="B76">
            <v>196.7</v>
          </cell>
          <cell r="C76">
            <v>5.0999999999999996</v>
          </cell>
        </row>
        <row r="77">
          <cell r="B77">
            <v>196.72499999999999</v>
          </cell>
          <cell r="C77">
            <v>5.1749999999999998</v>
          </cell>
        </row>
        <row r="78">
          <cell r="B78">
            <v>196.75</v>
          </cell>
          <cell r="C78">
            <v>5.25</v>
          </cell>
        </row>
        <row r="79">
          <cell r="B79">
            <v>196.77500000000001</v>
          </cell>
          <cell r="C79">
            <v>5.3250000000000002</v>
          </cell>
        </row>
        <row r="80">
          <cell r="B80">
            <v>196.8</v>
          </cell>
          <cell r="C80">
            <v>5.4</v>
          </cell>
        </row>
        <row r="81">
          <cell r="B81">
            <v>196.82499999999999</v>
          </cell>
          <cell r="C81">
            <v>5.4749999999999996</v>
          </cell>
        </row>
        <row r="82">
          <cell r="B82">
            <v>196.85</v>
          </cell>
          <cell r="C82">
            <v>5.55</v>
          </cell>
        </row>
        <row r="83">
          <cell r="B83">
            <v>196.875</v>
          </cell>
          <cell r="C83">
            <v>5.625</v>
          </cell>
        </row>
        <row r="84">
          <cell r="B84">
            <v>196.9</v>
          </cell>
          <cell r="C84">
            <v>5.7</v>
          </cell>
        </row>
        <row r="85">
          <cell r="B85">
            <v>196.92500000000001</v>
          </cell>
          <cell r="C85">
            <v>5.7750000000000004</v>
          </cell>
        </row>
        <row r="86">
          <cell r="B86">
            <v>196.95</v>
          </cell>
          <cell r="C86">
            <v>5.85</v>
          </cell>
        </row>
        <row r="87">
          <cell r="B87">
            <v>196.97499999999999</v>
          </cell>
          <cell r="C87">
            <v>5.9249999999999998</v>
          </cell>
        </row>
        <row r="88">
          <cell r="B88">
            <v>197</v>
          </cell>
          <cell r="C88">
            <v>6</v>
          </cell>
        </row>
        <row r="89">
          <cell r="B89">
            <v>197.02500000000001</v>
          </cell>
          <cell r="C89">
            <v>6.125</v>
          </cell>
        </row>
        <row r="90">
          <cell r="B90">
            <v>197.05</v>
          </cell>
          <cell r="C90">
            <v>6.25</v>
          </cell>
        </row>
        <row r="91">
          <cell r="B91">
            <v>197.07499999999999</v>
          </cell>
          <cell r="C91">
            <v>6.375</v>
          </cell>
        </row>
        <row r="92">
          <cell r="B92">
            <v>197.1</v>
          </cell>
          <cell r="C92">
            <v>6.5</v>
          </cell>
        </row>
        <row r="93">
          <cell r="B93">
            <v>197.125</v>
          </cell>
          <cell r="C93">
            <v>6.625</v>
          </cell>
        </row>
        <row r="94">
          <cell r="B94">
            <v>197.15</v>
          </cell>
          <cell r="C94">
            <v>6.75</v>
          </cell>
        </row>
        <row r="95">
          <cell r="B95">
            <v>197.17500000000001</v>
          </cell>
          <cell r="C95">
            <v>6.875</v>
          </cell>
        </row>
        <row r="96">
          <cell r="B96">
            <v>197.2</v>
          </cell>
          <cell r="C96">
            <v>7</v>
          </cell>
        </row>
        <row r="97">
          <cell r="B97">
            <v>197.22499999999999</v>
          </cell>
          <cell r="C97">
            <v>7.125</v>
          </cell>
        </row>
        <row r="98">
          <cell r="B98">
            <v>197.25</v>
          </cell>
          <cell r="C98">
            <v>7.25</v>
          </cell>
        </row>
        <row r="99">
          <cell r="B99">
            <v>197.27500000000001</v>
          </cell>
          <cell r="C99">
            <v>7.375</v>
          </cell>
        </row>
        <row r="100">
          <cell r="B100">
            <v>197.3</v>
          </cell>
          <cell r="C100">
            <v>7.5</v>
          </cell>
        </row>
        <row r="101">
          <cell r="B101">
            <v>197.32499999999999</v>
          </cell>
          <cell r="C101">
            <v>7.625</v>
          </cell>
        </row>
        <row r="102">
          <cell r="B102">
            <v>197.35</v>
          </cell>
          <cell r="C102">
            <v>7.75</v>
          </cell>
        </row>
        <row r="103">
          <cell r="B103">
            <v>197.375</v>
          </cell>
          <cell r="C103">
            <v>7.875</v>
          </cell>
        </row>
        <row r="104">
          <cell r="B104">
            <v>197.4</v>
          </cell>
          <cell r="C104">
            <v>8</v>
          </cell>
        </row>
        <row r="105">
          <cell r="B105">
            <v>197.42500000000001</v>
          </cell>
          <cell r="C105">
            <v>8.125</v>
          </cell>
        </row>
        <row r="106">
          <cell r="B106">
            <v>197.45</v>
          </cell>
          <cell r="C106">
            <v>8.25</v>
          </cell>
        </row>
        <row r="107">
          <cell r="B107">
            <v>197.47499999999999</v>
          </cell>
          <cell r="C107">
            <v>8.375</v>
          </cell>
        </row>
        <row r="108">
          <cell r="B108">
            <v>197.5</v>
          </cell>
          <cell r="C108">
            <v>8.5</v>
          </cell>
        </row>
        <row r="109">
          <cell r="B109">
            <v>197.52500000000001</v>
          </cell>
          <cell r="C109">
            <v>8.625</v>
          </cell>
        </row>
        <row r="110">
          <cell r="B110">
            <v>197.55000000000049</v>
          </cell>
          <cell r="C110">
            <v>8.75</v>
          </cell>
        </row>
        <row r="111">
          <cell r="B111">
            <v>197.5750000000005</v>
          </cell>
          <cell r="C111">
            <v>8.875</v>
          </cell>
        </row>
        <row r="112">
          <cell r="B112">
            <v>197.6</v>
          </cell>
          <cell r="C112">
            <v>9</v>
          </cell>
        </row>
        <row r="113">
          <cell r="B113">
            <v>197.625</v>
          </cell>
          <cell r="C113">
            <v>9.125</v>
          </cell>
        </row>
        <row r="114">
          <cell r="B114">
            <v>197.65</v>
          </cell>
          <cell r="C114">
            <v>9.25</v>
          </cell>
        </row>
        <row r="115">
          <cell r="B115">
            <v>197.67500000000001</v>
          </cell>
          <cell r="C115">
            <v>9.375</v>
          </cell>
        </row>
        <row r="116">
          <cell r="B116">
            <v>197.7</v>
          </cell>
          <cell r="C116">
            <v>9.5</v>
          </cell>
        </row>
        <row r="117">
          <cell r="B117">
            <v>197.72499999999999</v>
          </cell>
          <cell r="C117">
            <v>9.625</v>
          </cell>
        </row>
        <row r="118">
          <cell r="B118">
            <v>197.75</v>
          </cell>
          <cell r="C118">
            <v>9.75</v>
          </cell>
        </row>
        <row r="119">
          <cell r="B119">
            <v>197.77500000000001</v>
          </cell>
          <cell r="C119">
            <v>9.875</v>
          </cell>
        </row>
        <row r="120">
          <cell r="B120">
            <v>197.8</v>
          </cell>
          <cell r="C120">
            <v>10</v>
          </cell>
        </row>
        <row r="121">
          <cell r="B121">
            <v>197.82499999999999</v>
          </cell>
          <cell r="C121">
            <v>10.125</v>
          </cell>
        </row>
        <row r="122">
          <cell r="B122">
            <v>197.85</v>
          </cell>
          <cell r="C122">
            <v>10.25</v>
          </cell>
        </row>
        <row r="123">
          <cell r="B123">
            <v>197.875</v>
          </cell>
          <cell r="C123">
            <v>10.375</v>
          </cell>
        </row>
        <row r="124">
          <cell r="B124">
            <v>197.9</v>
          </cell>
          <cell r="C124">
            <v>10.5</v>
          </cell>
        </row>
        <row r="125">
          <cell r="B125">
            <v>197.92500000000001</v>
          </cell>
          <cell r="C125">
            <v>10.625</v>
          </cell>
        </row>
        <row r="126">
          <cell r="B126">
            <v>197.95</v>
          </cell>
          <cell r="C126">
            <v>10.75</v>
          </cell>
        </row>
        <row r="127">
          <cell r="B127">
            <v>197.97499999999999</v>
          </cell>
          <cell r="C127">
            <v>10.875</v>
          </cell>
        </row>
        <row r="128">
          <cell r="B128">
            <v>198</v>
          </cell>
          <cell r="C128">
            <v>11</v>
          </cell>
        </row>
        <row r="129">
          <cell r="B129">
            <v>198.02500000000001</v>
          </cell>
          <cell r="C129">
            <v>11.15</v>
          </cell>
        </row>
        <row r="130">
          <cell r="B130">
            <v>198.05</v>
          </cell>
          <cell r="C130">
            <v>11.3</v>
          </cell>
        </row>
        <row r="131">
          <cell r="B131">
            <v>198.07499999999999</v>
          </cell>
          <cell r="C131">
            <v>11.45</v>
          </cell>
        </row>
        <row r="132">
          <cell r="B132">
            <v>198.1</v>
          </cell>
          <cell r="C132">
            <v>11.6</v>
          </cell>
        </row>
        <row r="133">
          <cell r="B133">
            <v>198.125</v>
          </cell>
          <cell r="C133">
            <v>11.75</v>
          </cell>
        </row>
        <row r="134">
          <cell r="B134">
            <v>198.15</v>
          </cell>
          <cell r="C134">
            <v>11.9</v>
          </cell>
        </row>
        <row r="135">
          <cell r="B135">
            <v>198.17500000000001</v>
          </cell>
          <cell r="C135">
            <v>12.05</v>
          </cell>
        </row>
        <row r="136">
          <cell r="B136">
            <v>198.2</v>
          </cell>
          <cell r="C136">
            <v>12.2</v>
          </cell>
        </row>
        <row r="137">
          <cell r="B137">
            <v>198.22499999999999</v>
          </cell>
          <cell r="C137">
            <v>12.35</v>
          </cell>
        </row>
        <row r="138">
          <cell r="B138">
            <v>198.25</v>
          </cell>
          <cell r="C138">
            <v>12.5</v>
          </cell>
        </row>
        <row r="139">
          <cell r="B139">
            <v>198.27500000000001</v>
          </cell>
          <cell r="C139">
            <v>12.65</v>
          </cell>
        </row>
        <row r="140">
          <cell r="B140">
            <v>198.3</v>
          </cell>
          <cell r="C140">
            <v>12.8</v>
          </cell>
        </row>
        <row r="141">
          <cell r="B141">
            <v>198.32499999999999</v>
          </cell>
          <cell r="C141">
            <v>12.95</v>
          </cell>
        </row>
        <row r="142">
          <cell r="B142">
            <v>198.35</v>
          </cell>
          <cell r="C142">
            <v>13.1</v>
          </cell>
        </row>
        <row r="143">
          <cell r="B143">
            <v>198.375</v>
          </cell>
          <cell r="C143">
            <v>13.25</v>
          </cell>
        </row>
        <row r="144">
          <cell r="B144">
            <v>198.4</v>
          </cell>
          <cell r="C144">
            <v>13.4</v>
          </cell>
        </row>
        <row r="145">
          <cell r="B145">
            <v>198.42500000000001</v>
          </cell>
          <cell r="C145">
            <v>13.55</v>
          </cell>
        </row>
        <row r="146">
          <cell r="B146">
            <v>198.45</v>
          </cell>
          <cell r="C146">
            <v>13.7</v>
          </cell>
        </row>
        <row r="147">
          <cell r="B147">
            <v>198.47499999999999</v>
          </cell>
          <cell r="C147">
            <v>13.85</v>
          </cell>
        </row>
        <row r="148">
          <cell r="B148">
            <v>198.5</v>
          </cell>
          <cell r="C148">
            <v>14</v>
          </cell>
        </row>
        <row r="149">
          <cell r="B149">
            <v>198.52500000000001</v>
          </cell>
          <cell r="C149">
            <v>14.2</v>
          </cell>
        </row>
        <row r="150">
          <cell r="B150">
            <v>198.55</v>
          </cell>
          <cell r="C150">
            <v>14.4</v>
          </cell>
        </row>
        <row r="151">
          <cell r="B151">
            <v>198.57499999999999</v>
          </cell>
          <cell r="C151">
            <v>14.6</v>
          </cell>
        </row>
        <row r="152">
          <cell r="B152">
            <v>198.6</v>
          </cell>
          <cell r="C152">
            <v>14.8</v>
          </cell>
        </row>
        <row r="153">
          <cell r="B153">
            <v>198.625</v>
          </cell>
          <cell r="C153">
            <v>15</v>
          </cell>
        </row>
        <row r="154">
          <cell r="B154">
            <v>198.65</v>
          </cell>
          <cell r="C154">
            <v>15.2</v>
          </cell>
        </row>
        <row r="155">
          <cell r="B155">
            <v>198.67500000000001</v>
          </cell>
          <cell r="C155">
            <v>15.4</v>
          </cell>
        </row>
        <row r="156">
          <cell r="B156">
            <v>198.7</v>
          </cell>
          <cell r="C156">
            <v>15.6</v>
          </cell>
        </row>
        <row r="157">
          <cell r="B157">
            <v>198.72499999999999</v>
          </cell>
          <cell r="C157">
            <v>15.8</v>
          </cell>
        </row>
        <row r="158">
          <cell r="B158">
            <v>198.75</v>
          </cell>
          <cell r="C158">
            <v>16</v>
          </cell>
        </row>
        <row r="159">
          <cell r="B159">
            <v>198.77500000000001</v>
          </cell>
          <cell r="C159">
            <v>16.2</v>
          </cell>
        </row>
        <row r="160">
          <cell r="B160">
            <v>198.8</v>
          </cell>
          <cell r="C160">
            <v>16.399999999999999</v>
          </cell>
        </row>
        <row r="161">
          <cell r="B161">
            <v>198.82499999999999</v>
          </cell>
          <cell r="C161">
            <v>16.600000000000001</v>
          </cell>
        </row>
        <row r="162">
          <cell r="B162">
            <v>198.85</v>
          </cell>
          <cell r="C162">
            <v>16.8</v>
          </cell>
        </row>
        <row r="163">
          <cell r="B163">
            <v>198.875</v>
          </cell>
          <cell r="C163">
            <v>17</v>
          </cell>
        </row>
        <row r="164">
          <cell r="B164">
            <v>198.9</v>
          </cell>
          <cell r="C164">
            <v>17.2</v>
          </cell>
        </row>
        <row r="165">
          <cell r="B165">
            <v>198.92500000000001</v>
          </cell>
          <cell r="C165">
            <v>17.399999999999999</v>
          </cell>
        </row>
        <row r="166">
          <cell r="B166">
            <v>198.95</v>
          </cell>
          <cell r="C166">
            <v>17.600000000000001</v>
          </cell>
        </row>
        <row r="167">
          <cell r="B167">
            <v>198.97499999999999</v>
          </cell>
          <cell r="C167">
            <v>17.8</v>
          </cell>
        </row>
        <row r="168">
          <cell r="B168">
            <v>199</v>
          </cell>
          <cell r="C168">
            <v>18</v>
          </cell>
        </row>
        <row r="169">
          <cell r="B169">
            <v>199.02500000000001</v>
          </cell>
          <cell r="C169">
            <v>18.2</v>
          </cell>
        </row>
        <row r="170">
          <cell r="B170">
            <v>199.05</v>
          </cell>
          <cell r="C170">
            <v>18.399999999999999</v>
          </cell>
        </row>
        <row r="171">
          <cell r="B171">
            <v>199.07499999999999</v>
          </cell>
          <cell r="C171">
            <v>18.600000000000001</v>
          </cell>
        </row>
        <row r="172">
          <cell r="B172">
            <v>199.1</v>
          </cell>
          <cell r="C172">
            <v>18.8</v>
          </cell>
        </row>
        <row r="173">
          <cell r="B173">
            <v>199.125</v>
          </cell>
          <cell r="C173">
            <v>19</v>
          </cell>
        </row>
        <row r="174">
          <cell r="B174">
            <v>199.15</v>
          </cell>
          <cell r="C174">
            <v>19.2</v>
          </cell>
        </row>
        <row r="175">
          <cell r="B175">
            <v>199.17500000000001</v>
          </cell>
          <cell r="C175">
            <v>19.399999999999999</v>
          </cell>
        </row>
        <row r="176">
          <cell r="B176">
            <v>199.2</v>
          </cell>
          <cell r="C176">
            <v>19.600000000000001</v>
          </cell>
        </row>
        <row r="177">
          <cell r="B177">
            <v>199.22499999999999</v>
          </cell>
          <cell r="C177">
            <v>19.8</v>
          </cell>
        </row>
        <row r="178">
          <cell r="B178">
            <v>199.25</v>
          </cell>
          <cell r="C178">
            <v>20</v>
          </cell>
        </row>
        <row r="179">
          <cell r="B179">
            <v>199.27500000000001</v>
          </cell>
          <cell r="C179">
            <v>20.2</v>
          </cell>
        </row>
        <row r="180">
          <cell r="B180">
            <v>199.3</v>
          </cell>
          <cell r="C180">
            <v>20.399999999999999</v>
          </cell>
        </row>
        <row r="181">
          <cell r="B181">
            <v>199.32499999999999</v>
          </cell>
          <cell r="C181">
            <v>20.6</v>
          </cell>
        </row>
        <row r="182">
          <cell r="B182">
            <v>199.35</v>
          </cell>
          <cell r="C182">
            <v>20.8</v>
          </cell>
        </row>
        <row r="183">
          <cell r="B183">
            <v>199.375</v>
          </cell>
          <cell r="C183">
            <v>21</v>
          </cell>
        </row>
        <row r="184">
          <cell r="B184">
            <v>199.4</v>
          </cell>
          <cell r="C184">
            <v>21.2</v>
          </cell>
        </row>
        <row r="185">
          <cell r="B185">
            <v>199.42500000000001</v>
          </cell>
          <cell r="C185">
            <v>21.4</v>
          </cell>
        </row>
        <row r="186">
          <cell r="B186">
            <v>199.45</v>
          </cell>
          <cell r="C186">
            <v>21.6</v>
          </cell>
        </row>
        <row r="187">
          <cell r="B187">
            <v>199.47499999999999</v>
          </cell>
          <cell r="C187">
            <v>21.8</v>
          </cell>
        </row>
        <row r="188">
          <cell r="B188">
            <v>199.5</v>
          </cell>
          <cell r="C188">
            <v>22</v>
          </cell>
        </row>
        <row r="189">
          <cell r="B189">
            <v>199.52500000000001</v>
          </cell>
          <cell r="C189">
            <v>22.274999999999999</v>
          </cell>
        </row>
        <row r="190">
          <cell r="B190">
            <v>199.55</v>
          </cell>
          <cell r="C190">
            <v>22.55</v>
          </cell>
        </row>
        <row r="191">
          <cell r="B191">
            <v>199.57499999999999</v>
          </cell>
          <cell r="C191">
            <v>22.824999999999999</v>
          </cell>
        </row>
        <row r="192">
          <cell r="B192">
            <v>199.6</v>
          </cell>
          <cell r="C192">
            <v>23.1</v>
          </cell>
        </row>
        <row r="193">
          <cell r="B193">
            <v>199.625</v>
          </cell>
          <cell r="C193">
            <v>23.375</v>
          </cell>
        </row>
        <row r="194">
          <cell r="B194">
            <v>199.65</v>
          </cell>
          <cell r="C194">
            <v>23.65</v>
          </cell>
        </row>
        <row r="195">
          <cell r="B195">
            <v>199.67500000000001</v>
          </cell>
          <cell r="C195">
            <v>23.925000000000001</v>
          </cell>
        </row>
        <row r="196">
          <cell r="B196">
            <v>199.7</v>
          </cell>
          <cell r="C196">
            <v>24.2</v>
          </cell>
        </row>
        <row r="197">
          <cell r="B197">
            <v>199.72499999999999</v>
          </cell>
          <cell r="C197">
            <v>24.475000000000001</v>
          </cell>
        </row>
        <row r="198">
          <cell r="B198">
            <v>199.75</v>
          </cell>
          <cell r="C198">
            <v>24.75</v>
          </cell>
        </row>
        <row r="199">
          <cell r="B199">
            <v>199.77500000000001</v>
          </cell>
          <cell r="C199">
            <v>25.024999999999999</v>
          </cell>
        </row>
        <row r="200">
          <cell r="B200">
            <v>199.8</v>
          </cell>
          <cell r="C200">
            <v>25.3</v>
          </cell>
        </row>
        <row r="201">
          <cell r="B201">
            <v>199.82499999999999</v>
          </cell>
          <cell r="C201">
            <v>25.574999999999999</v>
          </cell>
        </row>
        <row r="202">
          <cell r="B202">
            <v>199.85</v>
          </cell>
          <cell r="C202">
            <v>25.85</v>
          </cell>
        </row>
        <row r="203">
          <cell r="B203">
            <v>199.875</v>
          </cell>
          <cell r="C203">
            <v>26.125</v>
          </cell>
        </row>
        <row r="204">
          <cell r="B204">
            <v>199.9</v>
          </cell>
          <cell r="C204">
            <v>26.4</v>
          </cell>
        </row>
        <row r="205">
          <cell r="B205">
            <v>199.92500000000001</v>
          </cell>
          <cell r="C205">
            <v>26.675000000000001</v>
          </cell>
        </row>
        <row r="206">
          <cell r="B206">
            <v>199.95</v>
          </cell>
          <cell r="C206">
            <v>26.95</v>
          </cell>
        </row>
        <row r="207">
          <cell r="B207">
            <v>199.97499999999999</v>
          </cell>
          <cell r="C207">
            <v>27.225000000000001</v>
          </cell>
        </row>
        <row r="208">
          <cell r="B208">
            <v>200</v>
          </cell>
          <cell r="C208">
            <v>27.5</v>
          </cell>
        </row>
        <row r="209">
          <cell r="B209">
            <v>200.02500000000001</v>
          </cell>
          <cell r="C209">
            <v>27.8</v>
          </cell>
        </row>
        <row r="210">
          <cell r="B210">
            <v>200.05</v>
          </cell>
          <cell r="C210">
            <v>28.1</v>
          </cell>
        </row>
        <row r="211">
          <cell r="B211">
            <v>200.07499999999999</v>
          </cell>
          <cell r="C211">
            <v>28.4</v>
          </cell>
        </row>
        <row r="212">
          <cell r="B212">
            <v>200.1</v>
          </cell>
          <cell r="C212">
            <v>28.7</v>
          </cell>
        </row>
        <row r="213">
          <cell r="B213">
            <v>200.12500000000108</v>
          </cell>
          <cell r="C213">
            <v>29</v>
          </cell>
        </row>
        <row r="214">
          <cell r="B214">
            <v>200.15000000000109</v>
          </cell>
          <cell r="C214">
            <v>29.3</v>
          </cell>
        </row>
        <row r="215">
          <cell r="B215">
            <v>200.17500000000109</v>
          </cell>
          <cell r="C215">
            <v>29.6</v>
          </cell>
        </row>
        <row r="216">
          <cell r="B216">
            <v>200.2000000000011</v>
          </cell>
          <cell r="C216">
            <v>29.9</v>
          </cell>
        </row>
        <row r="217">
          <cell r="B217">
            <v>200.2250000000011</v>
          </cell>
          <cell r="C217">
            <v>30.2</v>
          </cell>
        </row>
        <row r="218">
          <cell r="B218">
            <v>200.25000000000111</v>
          </cell>
          <cell r="C218">
            <v>30.5</v>
          </cell>
        </row>
        <row r="219">
          <cell r="B219">
            <v>200.27500000000111</v>
          </cell>
          <cell r="C219">
            <v>30.8</v>
          </cell>
        </row>
        <row r="220">
          <cell r="B220">
            <v>200.30000000000112</v>
          </cell>
          <cell r="C220">
            <v>31.1</v>
          </cell>
        </row>
        <row r="221">
          <cell r="B221">
            <v>200.32500000000113</v>
          </cell>
          <cell r="C221">
            <v>31.4</v>
          </cell>
        </row>
        <row r="222">
          <cell r="B222">
            <v>200.35000000000113</v>
          </cell>
          <cell r="C222">
            <v>31.7</v>
          </cell>
        </row>
        <row r="223">
          <cell r="B223">
            <v>200.37500000000114</v>
          </cell>
          <cell r="C223">
            <v>32</v>
          </cell>
        </row>
        <row r="224">
          <cell r="B224">
            <v>200.40000000000114</v>
          </cell>
          <cell r="C224">
            <v>32.299999999999997</v>
          </cell>
        </row>
        <row r="225">
          <cell r="B225">
            <v>200.42500000000115</v>
          </cell>
          <cell r="C225">
            <v>32.6</v>
          </cell>
        </row>
        <row r="226">
          <cell r="B226">
            <v>200.45000000000115</v>
          </cell>
          <cell r="C226">
            <v>32.9</v>
          </cell>
        </row>
        <row r="227">
          <cell r="B227">
            <v>200.47500000000116</v>
          </cell>
          <cell r="C227">
            <v>33.200000000000003</v>
          </cell>
        </row>
        <row r="228">
          <cell r="B228">
            <v>200.5</v>
          </cell>
          <cell r="C228">
            <v>33.49999999999995</v>
          </cell>
        </row>
        <row r="229">
          <cell r="B229">
            <v>200.52500000000001</v>
          </cell>
          <cell r="C229">
            <v>33.87499999999995</v>
          </cell>
        </row>
        <row r="230">
          <cell r="B230">
            <v>200.55</v>
          </cell>
          <cell r="C230">
            <v>34.24999999999995</v>
          </cell>
        </row>
        <row r="231">
          <cell r="B231">
            <v>200.57499999999999</v>
          </cell>
          <cell r="C231">
            <v>34.62499999999995</v>
          </cell>
        </row>
        <row r="232">
          <cell r="B232">
            <v>200.6</v>
          </cell>
          <cell r="C232">
            <v>34.99999999999995</v>
          </cell>
        </row>
        <row r="233">
          <cell r="B233">
            <v>200.625</v>
          </cell>
          <cell r="C233">
            <v>35.37499999999995</v>
          </cell>
        </row>
        <row r="234">
          <cell r="B234">
            <v>200.65</v>
          </cell>
          <cell r="C234">
            <v>35.74999999999995</v>
          </cell>
        </row>
        <row r="235">
          <cell r="B235">
            <v>200.67500000000001</v>
          </cell>
          <cell r="C235">
            <v>36.12499999999995</v>
          </cell>
        </row>
        <row r="236">
          <cell r="B236">
            <v>200.7</v>
          </cell>
          <cell r="C236">
            <v>36.49999999999995</v>
          </cell>
        </row>
        <row r="237">
          <cell r="B237">
            <v>200.72499999999999</v>
          </cell>
          <cell r="C237">
            <v>36.87499999999995</v>
          </cell>
        </row>
        <row r="238">
          <cell r="B238">
            <v>200.75</v>
          </cell>
          <cell r="C238">
            <v>37.24999999999995</v>
          </cell>
        </row>
        <row r="239">
          <cell r="B239">
            <v>200.77500000000001</v>
          </cell>
          <cell r="C239">
            <v>37.62499999999995</v>
          </cell>
        </row>
        <row r="240">
          <cell r="B240">
            <v>200.8</v>
          </cell>
          <cell r="C240">
            <v>37.99999999999995</v>
          </cell>
        </row>
        <row r="241">
          <cell r="B241">
            <v>200.82499999999999</v>
          </cell>
          <cell r="C241">
            <v>38.37499999999995</v>
          </cell>
        </row>
        <row r="242">
          <cell r="B242">
            <v>200.85</v>
          </cell>
          <cell r="C242">
            <v>38.74999999999995</v>
          </cell>
        </row>
        <row r="243">
          <cell r="B243">
            <v>200.875</v>
          </cell>
          <cell r="C243">
            <v>39.12499999999995</v>
          </cell>
        </row>
        <row r="244">
          <cell r="B244">
            <v>200.9</v>
          </cell>
          <cell r="C244">
            <v>39.49999999999995</v>
          </cell>
        </row>
        <row r="245">
          <cell r="B245">
            <v>200.92500000000001</v>
          </cell>
          <cell r="C245">
            <v>39.87499999999995</v>
          </cell>
        </row>
        <row r="246">
          <cell r="B246">
            <v>200.95</v>
          </cell>
          <cell r="C246">
            <v>40.24999999999995</v>
          </cell>
        </row>
        <row r="247">
          <cell r="B247">
            <v>200.97499999999999</v>
          </cell>
          <cell r="C247">
            <v>40.62499999999995</v>
          </cell>
        </row>
        <row r="248">
          <cell r="B248">
            <v>201</v>
          </cell>
          <cell r="C248">
            <v>41</v>
          </cell>
        </row>
        <row r="249">
          <cell r="B249">
            <v>201.02500000000001</v>
          </cell>
          <cell r="C249">
            <v>41.375</v>
          </cell>
        </row>
        <row r="250">
          <cell r="B250">
            <v>201.05</v>
          </cell>
          <cell r="C250">
            <v>41.75</v>
          </cell>
        </row>
        <row r="251">
          <cell r="B251">
            <v>201.07499999999999</v>
          </cell>
          <cell r="C251">
            <v>42.125</v>
          </cell>
        </row>
        <row r="252">
          <cell r="B252">
            <v>201.1</v>
          </cell>
          <cell r="C252">
            <v>42.5</v>
          </cell>
        </row>
        <row r="253">
          <cell r="B253">
            <v>201.125</v>
          </cell>
          <cell r="C253">
            <v>42.875</v>
          </cell>
        </row>
        <row r="254">
          <cell r="B254">
            <v>201.15</v>
          </cell>
          <cell r="C254">
            <v>43.25</v>
          </cell>
        </row>
        <row r="255">
          <cell r="B255">
            <v>201.17500000000001</v>
          </cell>
          <cell r="C255">
            <v>43.625</v>
          </cell>
        </row>
        <row r="256">
          <cell r="B256">
            <v>201.2</v>
          </cell>
          <cell r="C256">
            <v>44</v>
          </cell>
        </row>
        <row r="257">
          <cell r="B257">
            <v>201.22499999999999</v>
          </cell>
          <cell r="C257">
            <v>44.375</v>
          </cell>
        </row>
        <row r="258">
          <cell r="B258">
            <v>201.25</v>
          </cell>
          <cell r="C258">
            <v>44.75</v>
          </cell>
        </row>
        <row r="259">
          <cell r="B259">
            <v>201.27500000000001</v>
          </cell>
          <cell r="C259">
            <v>45.125</v>
          </cell>
        </row>
        <row r="260">
          <cell r="B260">
            <v>201.3</v>
          </cell>
          <cell r="C260">
            <v>45.5</v>
          </cell>
        </row>
        <row r="261">
          <cell r="B261">
            <v>201.32499999999999</v>
          </cell>
          <cell r="C261">
            <v>45.875</v>
          </cell>
        </row>
        <row r="262">
          <cell r="B262">
            <v>201.35</v>
          </cell>
          <cell r="C262">
            <v>46.25</v>
          </cell>
        </row>
        <row r="263">
          <cell r="B263">
            <v>201.375</v>
          </cell>
          <cell r="C263">
            <v>46.625</v>
          </cell>
        </row>
        <row r="264">
          <cell r="B264">
            <v>201.4</v>
          </cell>
          <cell r="C264">
            <v>47</v>
          </cell>
        </row>
        <row r="265">
          <cell r="B265">
            <v>201.42500000000001</v>
          </cell>
          <cell r="C265">
            <v>47.375</v>
          </cell>
        </row>
        <row r="266">
          <cell r="B266">
            <v>201.45</v>
          </cell>
          <cell r="C266">
            <v>47.75</v>
          </cell>
        </row>
        <row r="267">
          <cell r="B267">
            <v>201.47499999999999</v>
          </cell>
          <cell r="C267">
            <v>48.125</v>
          </cell>
        </row>
        <row r="268">
          <cell r="B268">
            <v>201.5</v>
          </cell>
          <cell r="C268">
            <v>48.5</v>
          </cell>
        </row>
        <row r="269">
          <cell r="B269">
            <v>201.52500000000001</v>
          </cell>
          <cell r="C269">
            <v>48.924999999999997</v>
          </cell>
        </row>
        <row r="270">
          <cell r="B270">
            <v>201.55</v>
          </cell>
          <cell r="C270">
            <v>49.35</v>
          </cell>
        </row>
        <row r="271">
          <cell r="B271">
            <v>201.57499999999999</v>
          </cell>
          <cell r="C271">
            <v>49.774999999999999</v>
          </cell>
        </row>
        <row r="272">
          <cell r="B272">
            <v>201.6</v>
          </cell>
          <cell r="C272">
            <v>50.2</v>
          </cell>
        </row>
        <row r="273">
          <cell r="B273">
            <v>201.625</v>
          </cell>
          <cell r="C273">
            <v>50.625</v>
          </cell>
        </row>
        <row r="274">
          <cell r="B274">
            <v>201.65</v>
          </cell>
          <cell r="C274">
            <v>51.05</v>
          </cell>
        </row>
        <row r="275">
          <cell r="B275">
            <v>201.67500000000001</v>
          </cell>
          <cell r="C275">
            <v>51.475000000000001</v>
          </cell>
        </row>
        <row r="276">
          <cell r="B276">
            <v>201.7</v>
          </cell>
          <cell r="C276">
            <v>51.9</v>
          </cell>
        </row>
        <row r="277">
          <cell r="B277">
            <v>201.72499999999999</v>
          </cell>
          <cell r="C277">
            <v>52.325000000000003</v>
          </cell>
        </row>
        <row r="278">
          <cell r="B278">
            <v>201.75</v>
          </cell>
          <cell r="C278">
            <v>52.75</v>
          </cell>
        </row>
        <row r="279">
          <cell r="B279">
            <v>201.77500000000001</v>
          </cell>
          <cell r="C279">
            <v>53.174999999999997</v>
          </cell>
        </row>
        <row r="280">
          <cell r="B280">
            <v>201.8</v>
          </cell>
          <cell r="C280">
            <v>53.6</v>
          </cell>
        </row>
        <row r="281">
          <cell r="B281">
            <v>201.82499999999999</v>
          </cell>
          <cell r="C281">
            <v>54.024999999999999</v>
          </cell>
        </row>
        <row r="282">
          <cell r="B282">
            <v>201.85</v>
          </cell>
          <cell r="C282">
            <v>54.45</v>
          </cell>
        </row>
        <row r="283">
          <cell r="B283">
            <v>201.875</v>
          </cell>
          <cell r="C283">
            <v>54.875</v>
          </cell>
        </row>
        <row r="284">
          <cell r="B284">
            <v>201.9</v>
          </cell>
          <cell r="C284">
            <v>55.3</v>
          </cell>
        </row>
        <row r="285">
          <cell r="B285">
            <v>201.92500000000001</v>
          </cell>
          <cell r="C285">
            <v>55.725000000000001</v>
          </cell>
        </row>
        <row r="286">
          <cell r="B286">
            <v>201.95</v>
          </cell>
          <cell r="C286">
            <v>56.15</v>
          </cell>
        </row>
        <row r="287">
          <cell r="B287">
            <v>201.97499999999999</v>
          </cell>
          <cell r="C287">
            <v>56.575000000000003</v>
          </cell>
        </row>
        <row r="288">
          <cell r="B288">
            <v>202</v>
          </cell>
          <cell r="C288">
            <v>57</v>
          </cell>
        </row>
        <row r="289">
          <cell r="B289">
            <v>202.02500000000001</v>
          </cell>
          <cell r="C289">
            <v>57.475000000000001</v>
          </cell>
        </row>
        <row r="290">
          <cell r="B290">
            <v>202.05</v>
          </cell>
          <cell r="C290">
            <v>57.95</v>
          </cell>
        </row>
        <row r="291">
          <cell r="B291">
            <v>202.07499999999999</v>
          </cell>
          <cell r="C291">
            <v>58.424999999999997</v>
          </cell>
        </row>
        <row r="292">
          <cell r="B292">
            <v>202.1</v>
          </cell>
          <cell r="C292">
            <v>58.9</v>
          </cell>
        </row>
        <row r="293">
          <cell r="B293">
            <v>202.125</v>
          </cell>
          <cell r="C293">
            <v>59.375</v>
          </cell>
        </row>
        <row r="294">
          <cell r="B294">
            <v>202.15</v>
          </cell>
          <cell r="C294">
            <v>59.85</v>
          </cell>
        </row>
        <row r="295">
          <cell r="B295">
            <v>202.17500000000001</v>
          </cell>
          <cell r="C295">
            <v>60.325000000000003</v>
          </cell>
        </row>
        <row r="296">
          <cell r="B296">
            <v>202.2</v>
          </cell>
          <cell r="C296">
            <v>60.8</v>
          </cell>
        </row>
        <row r="297">
          <cell r="B297">
            <v>202.22499999999999</v>
          </cell>
          <cell r="C297">
            <v>61.274999999999999</v>
          </cell>
        </row>
        <row r="298">
          <cell r="B298">
            <v>202.25</v>
          </cell>
          <cell r="C298">
            <v>61.75</v>
          </cell>
        </row>
        <row r="299">
          <cell r="B299">
            <v>202.27500000000001</v>
          </cell>
          <cell r="C299">
            <v>62.225000000000001</v>
          </cell>
        </row>
        <row r="300">
          <cell r="B300">
            <v>202.3</v>
          </cell>
          <cell r="C300">
            <v>62.7</v>
          </cell>
        </row>
        <row r="301">
          <cell r="B301">
            <v>202.32499999999999</v>
          </cell>
          <cell r="C301">
            <v>63.174999999999997</v>
          </cell>
        </row>
        <row r="302">
          <cell r="B302">
            <v>202.35</v>
          </cell>
          <cell r="C302">
            <v>63.65</v>
          </cell>
        </row>
        <row r="303">
          <cell r="B303">
            <v>202.375</v>
          </cell>
          <cell r="C303">
            <v>64.125</v>
          </cell>
        </row>
        <row r="304">
          <cell r="B304">
            <v>202.4</v>
          </cell>
          <cell r="C304">
            <v>64.599999999999994</v>
          </cell>
        </row>
        <row r="305">
          <cell r="B305">
            <v>202.42500000000001</v>
          </cell>
          <cell r="C305">
            <v>65.075000000000003</v>
          </cell>
        </row>
        <row r="306">
          <cell r="B306">
            <v>202.45</v>
          </cell>
          <cell r="C306">
            <v>65.55</v>
          </cell>
        </row>
        <row r="307">
          <cell r="B307">
            <v>202.47499999999999</v>
          </cell>
          <cell r="C307">
            <v>66.025000000000006</v>
          </cell>
        </row>
        <row r="308">
          <cell r="B308">
            <v>202.5</v>
          </cell>
          <cell r="C308">
            <v>66.5</v>
          </cell>
        </row>
        <row r="309">
          <cell r="B309">
            <v>202.52500000000001</v>
          </cell>
          <cell r="C309">
            <v>67.099999999999994</v>
          </cell>
        </row>
        <row r="310">
          <cell r="B310">
            <v>202.55</v>
          </cell>
          <cell r="C310">
            <v>67.7</v>
          </cell>
        </row>
        <row r="311">
          <cell r="B311">
            <v>202.57499999999999</v>
          </cell>
          <cell r="C311">
            <v>68.3</v>
          </cell>
        </row>
        <row r="312">
          <cell r="B312">
            <v>202.6</v>
          </cell>
          <cell r="C312">
            <v>68.900000000000006</v>
          </cell>
        </row>
        <row r="313">
          <cell r="B313">
            <v>202.625</v>
          </cell>
          <cell r="C313">
            <v>69.5</v>
          </cell>
        </row>
        <row r="314">
          <cell r="B314">
            <v>202.65</v>
          </cell>
          <cell r="C314">
            <v>70.099999999999994</v>
          </cell>
        </row>
        <row r="315">
          <cell r="B315">
            <v>202.67500000000001</v>
          </cell>
          <cell r="C315">
            <v>70.7</v>
          </cell>
        </row>
        <row r="316">
          <cell r="B316">
            <v>202.7</v>
          </cell>
          <cell r="C316">
            <v>71.3</v>
          </cell>
        </row>
        <row r="317">
          <cell r="B317">
            <v>202.72499999999999</v>
          </cell>
          <cell r="C317">
            <v>71.900000000000006</v>
          </cell>
        </row>
        <row r="318">
          <cell r="B318">
            <v>202.75</v>
          </cell>
          <cell r="C318">
            <v>72.5</v>
          </cell>
        </row>
        <row r="319">
          <cell r="B319">
            <v>202.77500000000001</v>
          </cell>
          <cell r="C319">
            <v>73.099999999999994</v>
          </cell>
        </row>
        <row r="320">
          <cell r="B320">
            <v>202.8</v>
          </cell>
          <cell r="C320">
            <v>73.7</v>
          </cell>
        </row>
        <row r="321">
          <cell r="B321">
            <v>202.82499999999999</v>
          </cell>
          <cell r="C321">
            <v>74.3</v>
          </cell>
        </row>
        <row r="322">
          <cell r="B322">
            <v>202.85</v>
          </cell>
          <cell r="C322">
            <v>74.900000000000006</v>
          </cell>
        </row>
        <row r="323">
          <cell r="B323">
            <v>202.875</v>
          </cell>
          <cell r="C323">
            <v>75.5</v>
          </cell>
        </row>
        <row r="324">
          <cell r="B324">
            <v>202.9</v>
          </cell>
          <cell r="C324">
            <v>76.099999999999994</v>
          </cell>
        </row>
        <row r="325">
          <cell r="B325">
            <v>202.92500000000001</v>
          </cell>
          <cell r="C325">
            <v>76.7</v>
          </cell>
        </row>
        <row r="326">
          <cell r="B326">
            <v>202.95</v>
          </cell>
          <cell r="C326">
            <v>77.3</v>
          </cell>
        </row>
        <row r="327">
          <cell r="B327">
            <v>202.97499999999999</v>
          </cell>
          <cell r="C327">
            <v>77.900000000000006</v>
          </cell>
        </row>
        <row r="328">
          <cell r="B328">
            <v>203</v>
          </cell>
          <cell r="C328">
            <v>78.5</v>
          </cell>
        </row>
        <row r="329">
          <cell r="B329">
            <v>203.02500000000001</v>
          </cell>
          <cell r="C329">
            <v>79.075000000000003</v>
          </cell>
        </row>
        <row r="330">
          <cell r="B330">
            <v>203.05</v>
          </cell>
          <cell r="C330">
            <v>79.650000000000006</v>
          </cell>
        </row>
        <row r="331">
          <cell r="B331">
            <v>203.07499999999999</v>
          </cell>
          <cell r="C331">
            <v>80.224999999999994</v>
          </cell>
        </row>
        <row r="332">
          <cell r="B332">
            <v>203.1</v>
          </cell>
          <cell r="C332">
            <v>80.8</v>
          </cell>
        </row>
        <row r="333">
          <cell r="B333">
            <v>203.125</v>
          </cell>
          <cell r="C333">
            <v>81.375</v>
          </cell>
        </row>
        <row r="334">
          <cell r="B334">
            <v>203.15</v>
          </cell>
          <cell r="C334">
            <v>81.95</v>
          </cell>
        </row>
        <row r="335">
          <cell r="B335">
            <v>203.17500000000001</v>
          </cell>
          <cell r="C335">
            <v>82.525000000000006</v>
          </cell>
        </row>
        <row r="336">
          <cell r="B336">
            <v>203.2</v>
          </cell>
          <cell r="C336">
            <v>83.1</v>
          </cell>
        </row>
        <row r="337">
          <cell r="B337">
            <v>203.22499999999999</v>
          </cell>
          <cell r="C337">
            <v>83.674999999999997</v>
          </cell>
        </row>
        <row r="338">
          <cell r="B338">
            <v>203.25</v>
          </cell>
          <cell r="C338">
            <v>84.25</v>
          </cell>
        </row>
        <row r="339">
          <cell r="B339">
            <v>203.27500000000001</v>
          </cell>
          <cell r="C339">
            <v>84.825000000000003</v>
          </cell>
        </row>
        <row r="340">
          <cell r="B340">
            <v>203.3</v>
          </cell>
          <cell r="C340">
            <v>85.4</v>
          </cell>
        </row>
        <row r="341">
          <cell r="B341">
            <v>203.32499999999999</v>
          </cell>
          <cell r="C341">
            <v>85.974999999999994</v>
          </cell>
        </row>
        <row r="342">
          <cell r="B342">
            <v>203.35</v>
          </cell>
          <cell r="C342">
            <v>86.55</v>
          </cell>
        </row>
        <row r="343">
          <cell r="B343">
            <v>203.375</v>
          </cell>
          <cell r="C343">
            <v>87.125</v>
          </cell>
        </row>
        <row r="344">
          <cell r="B344">
            <v>203.4</v>
          </cell>
          <cell r="C344">
            <v>87.7</v>
          </cell>
        </row>
        <row r="345">
          <cell r="B345">
            <v>203.42500000000001</v>
          </cell>
          <cell r="C345">
            <v>88.275000000000006</v>
          </cell>
        </row>
        <row r="346">
          <cell r="B346">
            <v>203.45</v>
          </cell>
          <cell r="C346">
            <v>88.85</v>
          </cell>
        </row>
        <row r="347">
          <cell r="B347">
            <v>203.47499999999999</v>
          </cell>
          <cell r="C347">
            <v>89.424999999999997</v>
          </cell>
        </row>
        <row r="348">
          <cell r="B348">
            <v>203.5</v>
          </cell>
          <cell r="C348">
            <v>90</v>
          </cell>
        </row>
        <row r="349">
          <cell r="B349">
            <v>203.52500000000001</v>
          </cell>
          <cell r="C349">
            <v>90.8</v>
          </cell>
        </row>
        <row r="350">
          <cell r="B350">
            <v>203.55</v>
          </cell>
          <cell r="C350">
            <v>91.6</v>
          </cell>
        </row>
        <row r="351">
          <cell r="B351">
            <v>203.57499999999999</v>
          </cell>
          <cell r="C351">
            <v>92.4</v>
          </cell>
        </row>
        <row r="352">
          <cell r="B352">
            <v>203.6</v>
          </cell>
          <cell r="C352">
            <v>93.2</v>
          </cell>
        </row>
        <row r="353">
          <cell r="B353">
            <v>203.625</v>
          </cell>
          <cell r="C353">
            <v>94</v>
          </cell>
        </row>
        <row r="354">
          <cell r="B354">
            <v>203.65</v>
          </cell>
          <cell r="C354">
            <v>94.8</v>
          </cell>
        </row>
        <row r="355">
          <cell r="B355">
            <v>203.67500000000001</v>
          </cell>
          <cell r="C355">
            <v>95.6</v>
          </cell>
        </row>
        <row r="356">
          <cell r="B356">
            <v>203.7</v>
          </cell>
          <cell r="C356">
            <v>96.4</v>
          </cell>
        </row>
        <row r="357">
          <cell r="B357">
            <v>203.72499999999999</v>
          </cell>
          <cell r="C357">
            <v>97.2</v>
          </cell>
        </row>
        <row r="358">
          <cell r="B358">
            <v>203.75</v>
          </cell>
          <cell r="C358">
            <v>98</v>
          </cell>
        </row>
        <row r="359">
          <cell r="B359">
            <v>203.77500000000001</v>
          </cell>
          <cell r="C359">
            <v>98.8</v>
          </cell>
        </row>
        <row r="360">
          <cell r="B360">
            <v>203.8</v>
          </cell>
          <cell r="C360">
            <v>99.6</v>
          </cell>
        </row>
        <row r="361">
          <cell r="B361">
            <v>203.82499999999999</v>
          </cell>
          <cell r="C361">
            <v>100.4</v>
          </cell>
        </row>
        <row r="362">
          <cell r="B362">
            <v>203.85</v>
          </cell>
          <cell r="C362">
            <v>101.2</v>
          </cell>
        </row>
        <row r="363">
          <cell r="B363">
            <v>203.875</v>
          </cell>
          <cell r="C363">
            <v>102</v>
          </cell>
        </row>
        <row r="364">
          <cell r="B364">
            <v>203.9</v>
          </cell>
          <cell r="C364">
            <v>102.8</v>
          </cell>
        </row>
        <row r="365">
          <cell r="B365">
            <v>203.92500000000001</v>
          </cell>
          <cell r="C365">
            <v>103.6</v>
          </cell>
        </row>
        <row r="366">
          <cell r="B366">
            <v>203.95</v>
          </cell>
          <cell r="C366">
            <v>104.4</v>
          </cell>
        </row>
        <row r="367">
          <cell r="B367">
            <v>203.97499999999999</v>
          </cell>
          <cell r="C367">
            <v>105.2</v>
          </cell>
        </row>
        <row r="368">
          <cell r="B368">
            <v>204</v>
          </cell>
          <cell r="C368">
            <v>106</v>
          </cell>
        </row>
        <row r="369">
          <cell r="B369">
            <v>204.02500000000001</v>
          </cell>
          <cell r="C369">
            <v>106.825</v>
          </cell>
        </row>
        <row r="370">
          <cell r="B370">
            <v>204.05</v>
          </cell>
          <cell r="C370">
            <v>107.65</v>
          </cell>
        </row>
        <row r="371">
          <cell r="B371">
            <v>204.07499999999999</v>
          </cell>
          <cell r="C371">
            <v>108.47499999999999</v>
          </cell>
        </row>
        <row r="372">
          <cell r="B372">
            <v>204.1</v>
          </cell>
          <cell r="C372">
            <v>109.3</v>
          </cell>
        </row>
        <row r="373">
          <cell r="B373">
            <v>204.125</v>
          </cell>
          <cell r="C373">
            <v>110.125</v>
          </cell>
        </row>
        <row r="374">
          <cell r="B374">
            <v>204.15</v>
          </cell>
          <cell r="C374">
            <v>110.95</v>
          </cell>
        </row>
        <row r="375">
          <cell r="B375">
            <v>204.17500000000001</v>
          </cell>
          <cell r="C375">
            <v>111.77500000000001</v>
          </cell>
        </row>
        <row r="376">
          <cell r="B376">
            <v>204.2</v>
          </cell>
          <cell r="C376">
            <v>112.6</v>
          </cell>
        </row>
        <row r="377">
          <cell r="B377">
            <v>204.22499999999999</v>
          </cell>
          <cell r="C377">
            <v>113.425</v>
          </cell>
        </row>
        <row r="378">
          <cell r="B378">
            <v>204.25</v>
          </cell>
          <cell r="C378">
            <v>114.25</v>
          </cell>
        </row>
        <row r="379">
          <cell r="B379">
            <v>204.27500000000001</v>
          </cell>
          <cell r="C379">
            <v>115.075</v>
          </cell>
        </row>
        <row r="380">
          <cell r="B380">
            <v>204.3</v>
          </cell>
          <cell r="C380">
            <v>115.9</v>
          </cell>
        </row>
        <row r="381">
          <cell r="B381">
            <v>204.32499999999999</v>
          </cell>
          <cell r="C381">
            <v>116.72499999999999</v>
          </cell>
        </row>
        <row r="382">
          <cell r="B382">
            <v>204.35</v>
          </cell>
          <cell r="C382">
            <v>117.55</v>
          </cell>
        </row>
        <row r="383">
          <cell r="B383">
            <v>204.375</v>
          </cell>
          <cell r="C383">
            <v>118.375</v>
          </cell>
        </row>
        <row r="384">
          <cell r="B384">
            <v>204.4</v>
          </cell>
          <cell r="C384">
            <v>119.2</v>
          </cell>
        </row>
        <row r="385">
          <cell r="B385">
            <v>204.42500000000001</v>
          </cell>
          <cell r="C385">
            <v>120.02500000000001</v>
          </cell>
        </row>
        <row r="386">
          <cell r="B386">
            <v>204.45</v>
          </cell>
          <cell r="C386">
            <v>120.85</v>
          </cell>
        </row>
        <row r="387">
          <cell r="B387">
            <v>204.47499999999999</v>
          </cell>
          <cell r="C387">
            <v>121.675</v>
          </cell>
        </row>
        <row r="388">
          <cell r="B388">
            <v>204.5</v>
          </cell>
          <cell r="C388">
            <v>122.5</v>
          </cell>
        </row>
        <row r="389">
          <cell r="B389">
            <v>204.52500000000001</v>
          </cell>
          <cell r="C389">
            <v>123.375</v>
          </cell>
        </row>
        <row r="390">
          <cell r="B390">
            <v>204.55</v>
          </cell>
          <cell r="C390">
            <v>124.25</v>
          </cell>
        </row>
        <row r="391">
          <cell r="B391">
            <v>204.57499999999999</v>
          </cell>
          <cell r="C391">
            <v>125.125</v>
          </cell>
        </row>
        <row r="392">
          <cell r="B392">
            <v>204.6</v>
          </cell>
          <cell r="C392">
            <v>126</v>
          </cell>
        </row>
        <row r="393">
          <cell r="B393">
            <v>204.625</v>
          </cell>
          <cell r="C393">
            <v>126.875</v>
          </cell>
        </row>
        <row r="394">
          <cell r="B394">
            <v>204.65</v>
          </cell>
          <cell r="C394">
            <v>127.75</v>
          </cell>
        </row>
        <row r="395">
          <cell r="B395">
            <v>204.67500000000001</v>
          </cell>
          <cell r="C395">
            <v>128.625</v>
          </cell>
        </row>
        <row r="396">
          <cell r="B396">
            <v>204.7</v>
          </cell>
          <cell r="C396">
            <v>129.5</v>
          </cell>
        </row>
        <row r="397">
          <cell r="B397">
            <v>204.72499999999999</v>
          </cell>
          <cell r="C397">
            <v>130.375</v>
          </cell>
        </row>
        <row r="398">
          <cell r="B398">
            <v>204.75</v>
          </cell>
          <cell r="C398">
            <v>131.25</v>
          </cell>
        </row>
        <row r="399">
          <cell r="B399">
            <v>204.77500000000001</v>
          </cell>
          <cell r="C399">
            <v>132.125</v>
          </cell>
        </row>
        <row r="400">
          <cell r="B400">
            <v>204.8</v>
          </cell>
          <cell r="C400">
            <v>133</v>
          </cell>
        </row>
        <row r="401">
          <cell r="B401">
            <v>204.82499999999999</v>
          </cell>
          <cell r="C401">
            <v>133.875</v>
          </cell>
        </row>
        <row r="402">
          <cell r="B402">
            <v>204.85</v>
          </cell>
          <cell r="C402">
            <v>134.75</v>
          </cell>
        </row>
        <row r="403">
          <cell r="B403">
            <v>204.875</v>
          </cell>
          <cell r="C403">
            <v>135.625</v>
          </cell>
        </row>
        <row r="404">
          <cell r="B404">
            <v>204.9</v>
          </cell>
          <cell r="C404">
            <v>136.5</v>
          </cell>
        </row>
        <row r="405">
          <cell r="B405">
            <v>204.92500000000001</v>
          </cell>
          <cell r="C405">
            <v>137.375</v>
          </cell>
        </row>
        <row r="406">
          <cell r="B406">
            <v>204.95</v>
          </cell>
          <cell r="C406">
            <v>138.25</v>
          </cell>
        </row>
        <row r="407">
          <cell r="B407">
            <v>204.97499999999999</v>
          </cell>
          <cell r="C407">
            <v>139.125</v>
          </cell>
        </row>
        <row r="408">
          <cell r="B408">
            <v>205</v>
          </cell>
          <cell r="C408">
            <v>140</v>
          </cell>
        </row>
        <row r="409">
          <cell r="B409">
            <v>205.02500000000001</v>
          </cell>
          <cell r="C409">
            <v>141</v>
          </cell>
        </row>
        <row r="410">
          <cell r="B410">
            <v>205.05</v>
          </cell>
          <cell r="C410">
            <v>142</v>
          </cell>
        </row>
        <row r="411">
          <cell r="B411">
            <v>205.07499999999999</v>
          </cell>
          <cell r="C411">
            <v>143</v>
          </cell>
        </row>
        <row r="412">
          <cell r="B412">
            <v>205.1</v>
          </cell>
          <cell r="C412">
            <v>144</v>
          </cell>
        </row>
        <row r="413">
          <cell r="B413">
            <v>205.125</v>
          </cell>
          <cell r="C413">
            <v>145</v>
          </cell>
        </row>
        <row r="414">
          <cell r="B414">
            <v>205.15</v>
          </cell>
          <cell r="C414">
            <v>146</v>
          </cell>
        </row>
        <row r="415">
          <cell r="B415">
            <v>205.17500000000001</v>
          </cell>
          <cell r="C415">
            <v>147</v>
          </cell>
        </row>
        <row r="416">
          <cell r="B416">
            <v>205.2</v>
          </cell>
          <cell r="C416">
            <v>148</v>
          </cell>
        </row>
        <row r="417">
          <cell r="B417">
            <v>205.22499999999999</v>
          </cell>
          <cell r="C417">
            <v>149</v>
          </cell>
        </row>
        <row r="418">
          <cell r="B418">
            <v>205.25</v>
          </cell>
          <cell r="C418">
            <v>150</v>
          </cell>
        </row>
        <row r="419">
          <cell r="B419">
            <v>205.27500000000001</v>
          </cell>
          <cell r="C419">
            <v>151</v>
          </cell>
        </row>
        <row r="420">
          <cell r="B420">
            <v>205.3</v>
          </cell>
          <cell r="C420">
            <v>152</v>
          </cell>
        </row>
        <row r="421">
          <cell r="B421">
            <v>205.32499999999999</v>
          </cell>
          <cell r="C421">
            <v>153</v>
          </cell>
        </row>
        <row r="422">
          <cell r="B422">
            <v>205.35</v>
          </cell>
          <cell r="C422">
            <v>154</v>
          </cell>
        </row>
        <row r="423">
          <cell r="B423">
            <v>205.375</v>
          </cell>
          <cell r="C423">
            <v>155</v>
          </cell>
        </row>
        <row r="424">
          <cell r="B424">
            <v>205.4</v>
          </cell>
          <cell r="C424">
            <v>156</v>
          </cell>
        </row>
        <row r="425">
          <cell r="B425">
            <v>205.42500000000001</v>
          </cell>
          <cell r="C425">
            <v>157</v>
          </cell>
        </row>
        <row r="426">
          <cell r="B426">
            <v>205.45</v>
          </cell>
          <cell r="C426">
            <v>158</v>
          </cell>
        </row>
        <row r="427">
          <cell r="B427">
            <v>205.47499999999999</v>
          </cell>
          <cell r="C427">
            <v>159</v>
          </cell>
        </row>
        <row r="428">
          <cell r="B428">
            <v>205.5</v>
          </cell>
          <cell r="C428">
            <v>160</v>
          </cell>
        </row>
        <row r="429">
          <cell r="B429">
            <v>205.52500000000001</v>
          </cell>
          <cell r="C429">
            <v>161</v>
          </cell>
        </row>
        <row r="430">
          <cell r="B430">
            <v>205.55</v>
          </cell>
          <cell r="C430">
            <v>162</v>
          </cell>
        </row>
        <row r="431">
          <cell r="B431">
            <v>205.57499999999999</v>
          </cell>
          <cell r="C431">
            <v>163</v>
          </cell>
        </row>
        <row r="432">
          <cell r="B432">
            <v>205.6</v>
          </cell>
          <cell r="C432">
            <v>164</v>
          </cell>
        </row>
        <row r="433">
          <cell r="B433">
            <v>205.625</v>
          </cell>
          <cell r="C433">
            <v>165</v>
          </cell>
        </row>
        <row r="434">
          <cell r="B434">
            <v>205.65</v>
          </cell>
          <cell r="C434">
            <v>166</v>
          </cell>
        </row>
        <row r="435">
          <cell r="B435">
            <v>205.67500000000001</v>
          </cell>
          <cell r="C435">
            <v>167</v>
          </cell>
        </row>
        <row r="436">
          <cell r="B436">
            <v>205.7</v>
          </cell>
          <cell r="C436">
            <v>168</v>
          </cell>
        </row>
        <row r="437">
          <cell r="B437">
            <v>205.72499999999999</v>
          </cell>
          <cell r="C437">
            <v>169</v>
          </cell>
        </row>
        <row r="438">
          <cell r="B438">
            <v>205.75</v>
          </cell>
          <cell r="C438">
            <v>170</v>
          </cell>
        </row>
        <row r="439">
          <cell r="B439">
            <v>205.77500000000001</v>
          </cell>
          <cell r="C439">
            <v>171</v>
          </cell>
        </row>
        <row r="440">
          <cell r="B440">
            <v>205.8</v>
          </cell>
          <cell r="C440">
            <v>172</v>
          </cell>
        </row>
        <row r="441">
          <cell r="B441">
            <v>205.82499999999999</v>
          </cell>
          <cell r="C441">
            <v>173</v>
          </cell>
        </row>
        <row r="442">
          <cell r="B442">
            <v>205.85</v>
          </cell>
          <cell r="C442">
            <v>174</v>
          </cell>
        </row>
        <row r="443">
          <cell r="B443">
            <v>205.875</v>
          </cell>
          <cell r="C443">
            <v>175</v>
          </cell>
        </row>
        <row r="444">
          <cell r="B444">
            <v>205.9</v>
          </cell>
          <cell r="C444">
            <v>176</v>
          </cell>
        </row>
        <row r="445">
          <cell r="B445">
            <v>205.92500000000001</v>
          </cell>
          <cell r="C445">
            <v>177</v>
          </cell>
        </row>
        <row r="446">
          <cell r="B446">
            <v>205.95</v>
          </cell>
          <cell r="C446">
            <v>178</v>
          </cell>
        </row>
        <row r="447">
          <cell r="B447">
            <v>205.97499999999999</v>
          </cell>
          <cell r="C447">
            <v>179</v>
          </cell>
        </row>
        <row r="448">
          <cell r="B448">
            <v>206</v>
          </cell>
          <cell r="C448">
            <v>180</v>
          </cell>
        </row>
        <row r="449">
          <cell r="B449">
            <v>206.02500000000001</v>
          </cell>
          <cell r="C449">
            <v>181.15</v>
          </cell>
        </row>
        <row r="450">
          <cell r="B450">
            <v>206.05</v>
          </cell>
          <cell r="C450">
            <v>182.3</v>
          </cell>
        </row>
        <row r="451">
          <cell r="B451">
            <v>206.07499999999999</v>
          </cell>
          <cell r="C451">
            <v>183.45</v>
          </cell>
        </row>
        <row r="452">
          <cell r="B452">
            <v>206.1</v>
          </cell>
          <cell r="C452">
            <v>184.6</v>
          </cell>
        </row>
        <row r="453">
          <cell r="B453">
            <v>206.125</v>
          </cell>
          <cell r="C453">
            <v>185.75</v>
          </cell>
        </row>
        <row r="454">
          <cell r="B454">
            <v>206.15</v>
          </cell>
          <cell r="C454">
            <v>186.9</v>
          </cell>
        </row>
        <row r="455">
          <cell r="B455">
            <v>206.17500000000001</v>
          </cell>
          <cell r="C455">
            <v>188.05</v>
          </cell>
        </row>
        <row r="456">
          <cell r="B456">
            <v>206.2</v>
          </cell>
          <cell r="C456">
            <v>189.2</v>
          </cell>
        </row>
        <row r="457">
          <cell r="B457">
            <v>206.22499999999999</v>
          </cell>
          <cell r="C457">
            <v>190.35</v>
          </cell>
        </row>
        <row r="458">
          <cell r="B458">
            <v>206.25</v>
          </cell>
          <cell r="C458">
            <v>191.5</v>
          </cell>
        </row>
        <row r="459">
          <cell r="B459">
            <v>206.27500000000001</v>
          </cell>
          <cell r="C459">
            <v>192.65</v>
          </cell>
        </row>
        <row r="460">
          <cell r="B460">
            <v>206.3</v>
          </cell>
          <cell r="C460">
            <v>193.8</v>
          </cell>
        </row>
        <row r="461">
          <cell r="B461">
            <v>206.32499999999999</v>
          </cell>
          <cell r="C461">
            <v>194.95</v>
          </cell>
        </row>
        <row r="462">
          <cell r="B462">
            <v>206.35</v>
          </cell>
          <cell r="C462">
            <v>196.1</v>
          </cell>
        </row>
        <row r="463">
          <cell r="B463">
            <v>206.375</v>
          </cell>
          <cell r="C463">
            <v>197.25</v>
          </cell>
        </row>
        <row r="464">
          <cell r="B464">
            <v>206.4</v>
          </cell>
          <cell r="C464">
            <v>198.4</v>
          </cell>
        </row>
        <row r="465">
          <cell r="B465">
            <v>206.42500000000001</v>
          </cell>
          <cell r="C465">
            <v>199.55</v>
          </cell>
        </row>
        <row r="466">
          <cell r="B466">
            <v>206.45</v>
          </cell>
          <cell r="C466">
            <v>200.7</v>
          </cell>
        </row>
        <row r="467">
          <cell r="B467">
            <v>206.47499999999999</v>
          </cell>
          <cell r="C467">
            <v>201.85</v>
          </cell>
        </row>
        <row r="468">
          <cell r="B468">
            <v>206.5</v>
          </cell>
          <cell r="C468">
            <v>203</v>
          </cell>
        </row>
        <row r="469">
          <cell r="B469">
            <v>206.52500000000001</v>
          </cell>
          <cell r="C469">
            <v>204.17500000000001</v>
          </cell>
        </row>
        <row r="470">
          <cell r="B470">
            <v>206.55</v>
          </cell>
          <cell r="C470">
            <v>205.35</v>
          </cell>
        </row>
        <row r="471">
          <cell r="B471">
            <v>206.57499999999999</v>
          </cell>
          <cell r="C471">
            <v>206.52500000000001</v>
          </cell>
        </row>
        <row r="472">
          <cell r="B472">
            <v>206.6</v>
          </cell>
          <cell r="C472">
            <v>207.7</v>
          </cell>
        </row>
        <row r="473">
          <cell r="B473">
            <v>206.625</v>
          </cell>
          <cell r="C473">
            <v>208.875</v>
          </cell>
        </row>
        <row r="474">
          <cell r="B474">
            <v>206.65</v>
          </cell>
          <cell r="C474">
            <v>210.05</v>
          </cell>
        </row>
        <row r="475">
          <cell r="B475">
            <v>206.67500000000001</v>
          </cell>
          <cell r="C475">
            <v>211.22499999999999</v>
          </cell>
        </row>
        <row r="476">
          <cell r="B476">
            <v>206.7</v>
          </cell>
          <cell r="C476">
            <v>212.4</v>
          </cell>
        </row>
        <row r="477">
          <cell r="B477">
            <v>206.72499999999999</v>
          </cell>
          <cell r="C477">
            <v>213.57499999999999</v>
          </cell>
        </row>
        <row r="478">
          <cell r="B478">
            <v>206.75</v>
          </cell>
          <cell r="C478">
            <v>214.75</v>
          </cell>
        </row>
        <row r="479">
          <cell r="B479">
            <v>206.77500000000001</v>
          </cell>
          <cell r="C479">
            <v>215.92500000000001</v>
          </cell>
        </row>
        <row r="480">
          <cell r="B480">
            <v>206.8</v>
          </cell>
          <cell r="C480">
            <v>217.1</v>
          </cell>
        </row>
        <row r="481">
          <cell r="B481">
            <v>206.82499999999999</v>
          </cell>
          <cell r="C481">
            <v>218.27500000000001</v>
          </cell>
        </row>
        <row r="482">
          <cell r="B482">
            <v>206.85</v>
          </cell>
          <cell r="C482">
            <v>219.45</v>
          </cell>
        </row>
        <row r="483">
          <cell r="B483">
            <v>206.875</v>
          </cell>
          <cell r="C483">
            <v>220.625</v>
          </cell>
        </row>
        <row r="484">
          <cell r="B484">
            <v>206.9</v>
          </cell>
          <cell r="C484">
            <v>221.8</v>
          </cell>
        </row>
        <row r="485">
          <cell r="B485">
            <v>206.92500000000001</v>
          </cell>
          <cell r="C485">
            <v>222.97499999999999</v>
          </cell>
        </row>
        <row r="486">
          <cell r="B486">
            <v>206.95</v>
          </cell>
          <cell r="C486">
            <v>224.15</v>
          </cell>
        </row>
        <row r="487">
          <cell r="B487">
            <v>206.97499999999999</v>
          </cell>
          <cell r="C487">
            <v>225.32499999999999</v>
          </cell>
        </row>
        <row r="488">
          <cell r="B488">
            <v>207</v>
          </cell>
          <cell r="C488">
            <v>226.5</v>
          </cell>
        </row>
        <row r="489">
          <cell r="B489">
            <v>207.02500000000001</v>
          </cell>
          <cell r="C489">
            <v>227.8</v>
          </cell>
        </row>
        <row r="490">
          <cell r="B490">
            <v>207.05</v>
          </cell>
          <cell r="C490">
            <v>229.1</v>
          </cell>
        </row>
        <row r="491">
          <cell r="B491">
            <v>207.07499999999999</v>
          </cell>
          <cell r="C491">
            <v>230.4</v>
          </cell>
        </row>
        <row r="492">
          <cell r="B492">
            <v>207.1</v>
          </cell>
          <cell r="C492">
            <v>231.7</v>
          </cell>
        </row>
        <row r="493">
          <cell r="B493">
            <v>207.125</v>
          </cell>
          <cell r="C493">
            <v>233</v>
          </cell>
        </row>
        <row r="494">
          <cell r="B494">
            <v>207.15</v>
          </cell>
          <cell r="C494">
            <v>234.3</v>
          </cell>
        </row>
        <row r="495">
          <cell r="B495">
            <v>207.17500000000001</v>
          </cell>
          <cell r="C495">
            <v>235.6</v>
          </cell>
        </row>
        <row r="496">
          <cell r="B496">
            <v>207.2</v>
          </cell>
          <cell r="C496">
            <v>236.9</v>
          </cell>
        </row>
        <row r="497">
          <cell r="B497">
            <v>207.22499999999999</v>
          </cell>
          <cell r="C497">
            <v>238.2</v>
          </cell>
        </row>
        <row r="498">
          <cell r="B498">
            <v>207.25</v>
          </cell>
          <cell r="C498">
            <v>239.5</v>
          </cell>
        </row>
        <row r="499">
          <cell r="B499">
            <v>207.27500000000001</v>
          </cell>
          <cell r="C499">
            <v>240.8</v>
          </cell>
        </row>
        <row r="500">
          <cell r="B500">
            <v>207.3</v>
          </cell>
          <cell r="C500">
            <v>242.1</v>
          </cell>
        </row>
        <row r="501">
          <cell r="B501">
            <v>207.32499999999999</v>
          </cell>
          <cell r="C501">
            <v>243.4</v>
          </cell>
        </row>
        <row r="502">
          <cell r="B502">
            <v>207.35</v>
          </cell>
          <cell r="C502">
            <v>244.7</v>
          </cell>
        </row>
        <row r="503">
          <cell r="B503">
            <v>207.375</v>
          </cell>
          <cell r="C503">
            <v>246</v>
          </cell>
        </row>
        <row r="504">
          <cell r="B504">
            <v>207.4</v>
          </cell>
          <cell r="C504">
            <v>247.3</v>
          </cell>
        </row>
        <row r="505">
          <cell r="B505">
            <v>207.42500000000001</v>
          </cell>
          <cell r="C505">
            <v>248.6</v>
          </cell>
        </row>
        <row r="506">
          <cell r="B506">
            <v>207.45</v>
          </cell>
          <cell r="C506">
            <v>249.9</v>
          </cell>
        </row>
        <row r="507">
          <cell r="B507">
            <v>207.47499999999999</v>
          </cell>
          <cell r="C507">
            <v>251.2</v>
          </cell>
        </row>
        <row r="508">
          <cell r="B508">
            <v>207.5</v>
          </cell>
          <cell r="C508">
            <v>252.5</v>
          </cell>
        </row>
        <row r="509">
          <cell r="B509">
            <v>207.52500000000001</v>
          </cell>
          <cell r="C509">
            <v>253.92500000000001</v>
          </cell>
        </row>
        <row r="510">
          <cell r="B510">
            <v>207.55</v>
          </cell>
          <cell r="C510">
            <v>255.35</v>
          </cell>
        </row>
        <row r="511">
          <cell r="B511">
            <v>207.57499999999999</v>
          </cell>
          <cell r="C511">
            <v>256.77499999999998</v>
          </cell>
        </row>
        <row r="512">
          <cell r="B512">
            <v>207.6</v>
          </cell>
          <cell r="C512">
            <v>258.2</v>
          </cell>
        </row>
        <row r="513">
          <cell r="B513">
            <v>207.625</v>
          </cell>
          <cell r="C513">
            <v>259.625</v>
          </cell>
        </row>
        <row r="514">
          <cell r="B514">
            <v>207.65</v>
          </cell>
          <cell r="C514">
            <v>261.05</v>
          </cell>
        </row>
        <row r="515">
          <cell r="B515">
            <v>207.67500000000001</v>
          </cell>
          <cell r="C515">
            <v>262.47500000000002</v>
          </cell>
        </row>
        <row r="516">
          <cell r="B516">
            <v>207.7</v>
          </cell>
          <cell r="C516">
            <v>263.89999999999998</v>
          </cell>
        </row>
        <row r="517">
          <cell r="B517">
            <v>207.72499999999999</v>
          </cell>
          <cell r="C517">
            <v>265.32499999999999</v>
          </cell>
        </row>
        <row r="518">
          <cell r="B518">
            <v>207.75</v>
          </cell>
          <cell r="C518">
            <v>266.75</v>
          </cell>
        </row>
        <row r="519">
          <cell r="B519">
            <v>207.77500000000001</v>
          </cell>
          <cell r="C519">
            <v>268.17500000000001</v>
          </cell>
        </row>
        <row r="520">
          <cell r="B520">
            <v>207.8</v>
          </cell>
          <cell r="C520">
            <v>269.60000000000002</v>
          </cell>
        </row>
        <row r="521">
          <cell r="B521">
            <v>207.82499999999999</v>
          </cell>
          <cell r="C521">
            <v>271.02499999999998</v>
          </cell>
        </row>
        <row r="522">
          <cell r="B522">
            <v>207.85</v>
          </cell>
          <cell r="C522">
            <v>272.45</v>
          </cell>
        </row>
        <row r="523">
          <cell r="B523">
            <v>207.875</v>
          </cell>
          <cell r="C523">
            <v>273.875</v>
          </cell>
        </row>
        <row r="524">
          <cell r="B524">
            <v>207.9</v>
          </cell>
          <cell r="C524">
            <v>275.3</v>
          </cell>
        </row>
        <row r="525">
          <cell r="B525">
            <v>207.92500000000001</v>
          </cell>
          <cell r="C525">
            <v>276.72500000000002</v>
          </cell>
        </row>
        <row r="526">
          <cell r="B526">
            <v>207.95</v>
          </cell>
          <cell r="C526">
            <v>278.14999999999998</v>
          </cell>
        </row>
        <row r="527">
          <cell r="B527">
            <v>207.97499999999999</v>
          </cell>
          <cell r="C527">
            <v>279.57499999999999</v>
          </cell>
        </row>
        <row r="528">
          <cell r="B528">
            <v>208</v>
          </cell>
          <cell r="C528">
            <v>281</v>
          </cell>
        </row>
      </sheetData>
      <sheetData sheetId="1" refreshError="1"/>
      <sheetData sheetId="2"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umptions"/>
      <sheetName val="Summary"/>
      <sheetName val="BHUSAWAL"/>
      <sheetName val="F1(Bhu)"/>
      <sheetName val="F2.1(Bhu)"/>
      <sheetName val="F2.2(Bhu)"/>
      <sheetName val="F2.3(Bhu)"/>
      <sheetName val="F2.6(Bhu)"/>
      <sheetName val="F3(Bhu)"/>
      <sheetName val="F3.1(Bhu)"/>
      <sheetName val="F3.2(Bhu)"/>
      <sheetName val="F3.3(Bhu)"/>
      <sheetName val="F4(Bhu)"/>
      <sheetName val="F5(Bhu)"/>
      <sheetName val="F5.1(Bhu)"/>
      <sheetName val="F5.2(Bhu)"/>
      <sheetName val="F5.3(Bhu)"/>
      <sheetName val="F5.4(Bhu)"/>
      <sheetName val="F6(Bhu)"/>
      <sheetName val="F11(Bhu)"/>
      <sheetName val="F12(Bhu)"/>
      <sheetName val="Chandrapur"/>
      <sheetName val="F1(Cha)"/>
      <sheetName val="F2.1(Cha)"/>
      <sheetName val="F2.2(Cha)"/>
      <sheetName val="F2.3(Cha)"/>
      <sheetName val="F2.6(Cha)"/>
      <sheetName val="F3(Cha)"/>
      <sheetName val="F3.1(Cha)"/>
      <sheetName val="F3.2(Cha)"/>
      <sheetName val="F3.3(Cha)"/>
      <sheetName val="F4(Cha)"/>
      <sheetName val="F5(Cha)"/>
      <sheetName val="F5.1(Cha)"/>
      <sheetName val="F5.2(Cha)"/>
      <sheetName val="F5.3(Cha)"/>
      <sheetName val="F5.4(Cha)"/>
      <sheetName val="F6(Cha)"/>
      <sheetName val="F11(Cha)"/>
      <sheetName val="F12(Cha)"/>
      <sheetName val="Koradi"/>
      <sheetName val="F1(Kor)"/>
      <sheetName val="F2.1(Kor)"/>
      <sheetName val="F2.2(Kor)"/>
      <sheetName val="F2.3(Kor)"/>
      <sheetName val="F2.6(Kor)"/>
      <sheetName val="F3(Kor)"/>
      <sheetName val="F3.1(Kor)"/>
      <sheetName val="F3.2(Kor)"/>
      <sheetName val="F3.3(Kor)"/>
      <sheetName val="F4(Kor)"/>
      <sheetName val="F5(Kor)"/>
      <sheetName val="F5.1(Kor)"/>
      <sheetName val="F5.2(Kor)"/>
      <sheetName val="F5.3(Kor)"/>
      <sheetName val="F5.4(Kor)"/>
      <sheetName val="F6(Kor)"/>
      <sheetName val="F11(Kor)"/>
      <sheetName val="F12(Kor)"/>
      <sheetName val="Paras"/>
      <sheetName val="F1(Paras)"/>
      <sheetName val="F2.1(Paras)"/>
      <sheetName val="F2.2(Paras)"/>
      <sheetName val="F2.3(Paras)"/>
      <sheetName val="F2.6(Paras)"/>
      <sheetName val="F3(Paras)"/>
      <sheetName val="F3.1(Paras)"/>
      <sheetName val="F3.2(Paras)"/>
      <sheetName val="F3.3(Paras)"/>
      <sheetName val="F4(Paras)"/>
      <sheetName val="F5(Paras)"/>
      <sheetName val="F5.1(Paras)"/>
      <sheetName val="F5.2(Paras)"/>
      <sheetName val="F5.3(Paras)"/>
      <sheetName val="F5.4(Paras)"/>
      <sheetName val="F6(Paras)"/>
      <sheetName val="F11(Paras)"/>
      <sheetName val="F12(Paras)"/>
      <sheetName val="Parli"/>
      <sheetName val="F1(Parli)"/>
      <sheetName val="F2.1(Parli)"/>
      <sheetName val="F2.2(Parli)"/>
      <sheetName val="F2.3(Parli)"/>
      <sheetName val="F2.6(Parli)"/>
      <sheetName val="F3(Parli)"/>
      <sheetName val="F3.1(Parli)"/>
      <sheetName val="F3.2(Parli)"/>
      <sheetName val="F3.3(Parli)"/>
      <sheetName val="F4(Parli)"/>
      <sheetName val="F5(Parli)"/>
      <sheetName val="F5.1(Parli)"/>
      <sheetName val="F5.2(Parli)"/>
      <sheetName val="F5.3(Parli)"/>
      <sheetName val="F5.4(Parli)"/>
      <sheetName val="F6(Parli)"/>
      <sheetName val="F11(Parli)"/>
      <sheetName val="F12(Parli)"/>
      <sheetName val="Khaperkheda"/>
      <sheetName val="F1(Kha)"/>
      <sheetName val="F2.1(Kha)"/>
      <sheetName val="F2.2(Kha)"/>
      <sheetName val="F2.3(Kha)"/>
      <sheetName val="F2.6(Kha)"/>
      <sheetName val="F3(Kha)"/>
      <sheetName val="F3.1(Kha)"/>
      <sheetName val="F3.2(Kha)"/>
      <sheetName val="F3.3(Kha)"/>
      <sheetName val="F4(Kha)"/>
      <sheetName val="F5(Kha)"/>
      <sheetName val="F5.1(Kha)"/>
      <sheetName val="F5.2(Kha)"/>
      <sheetName val="F5.3(Kha)"/>
      <sheetName val="F5.4(Kha)"/>
      <sheetName val="F6(Kha)"/>
      <sheetName val="F11(Kha)"/>
      <sheetName val="F12(Kha)"/>
      <sheetName val="Nasik"/>
      <sheetName val="F1(Nasi)"/>
      <sheetName val="F2.1(Nasi)"/>
      <sheetName val="F2.2(Nasi)"/>
      <sheetName val="F2.3(Nasi)"/>
      <sheetName val="F2.6(Nasi)"/>
      <sheetName val="F3(Nasi)"/>
      <sheetName val="F3.1(Nasi)"/>
      <sheetName val="F3.2(Nasi)"/>
      <sheetName val="F3.3(Nasi)"/>
      <sheetName val="F4(Nasi)"/>
      <sheetName val="F5(Nasi)"/>
      <sheetName val="F5.1(Nasi)"/>
      <sheetName val="F5.2(Nasi)"/>
      <sheetName val="F5.3(Nasi)"/>
      <sheetName val="F5.4(Nasi)"/>
      <sheetName val="F6(Nasi)"/>
      <sheetName val="F11(Nasi)"/>
      <sheetName val="F12(Nasi)"/>
      <sheetName val="Uran"/>
      <sheetName val="F1(Uran)"/>
      <sheetName val="F2.1(Uran)"/>
      <sheetName val="F2.2(Uran)"/>
      <sheetName val="F2.3(Uran)"/>
      <sheetName val="F2.6(Uran)"/>
      <sheetName val="F3(Uran)"/>
      <sheetName val="F3.1(Uran)"/>
      <sheetName val="F3.2(Uran)"/>
      <sheetName val="F3.3(Uran)"/>
      <sheetName val="F4(Uran)"/>
      <sheetName val="F5(Uran)"/>
      <sheetName val="F5.1(Uran)"/>
      <sheetName val="F5.2(Uran)"/>
      <sheetName val="F5.3(Uran)"/>
      <sheetName val="F5.4(Uran)"/>
      <sheetName val="F6(Uran)"/>
      <sheetName val="F11(Uran)"/>
      <sheetName val="F12(Uran)"/>
      <sheetName val="Hydro"/>
      <sheetName val="F1(Hydro)"/>
      <sheetName val="F2.1(Hydro)"/>
      <sheetName val="F2.3(Hydro)"/>
      <sheetName val="F2.4(Hydro)"/>
      <sheetName val="F2.6(Hydro)"/>
      <sheetName val="F3(Hydro)"/>
      <sheetName val="F3.1(Hydro)"/>
      <sheetName val="F3.2(Hydro)"/>
      <sheetName val="F3.3(Hydro)"/>
      <sheetName val="F4(Hydro)"/>
      <sheetName val="F4(Koyna)"/>
      <sheetName val="F4(PuneHydro)"/>
      <sheetName val="F4(NasikHydro)"/>
      <sheetName val="F5(Hydro)"/>
      <sheetName val="F5.1(Hydro)"/>
      <sheetName val="F5.2(Hydro)"/>
      <sheetName val="F5.3(PuneHydro)"/>
      <sheetName val="F5.4(PuneHydro)"/>
      <sheetName val="F5.3(NasikHydro)"/>
      <sheetName val="F5.4(NasikHydro)"/>
      <sheetName val="F5.3(Koyna)"/>
      <sheetName val="F5.4(Koyna)"/>
      <sheetName val="F6(Hydro)"/>
      <sheetName val="F11(Hydro)"/>
      <sheetName val="F12(Hydro)"/>
    </sheetNames>
    <sheetDataSet>
      <sheetData sheetId="0">
        <row r="4">
          <cell r="B4">
            <v>7.8600000000000003E-2</v>
          </cell>
        </row>
        <row r="5">
          <cell r="B5">
            <v>7.8600000000000003E-2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s://www.sbi.co.in/portal/web/interest-rates/benchmark-prime-lending-rate-historical-data" TargetMode="External"/></Relationships>
</file>

<file path=xl/worksheets/_rels/sheet1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M42"/>
  <sheetViews>
    <sheetView showGridLines="0" tabSelected="1" view="pageBreakPreview" zoomScale="80" zoomScaleSheetLayoutView="80" workbookViewId="0">
      <selection activeCell="B2" sqref="B2:D2"/>
    </sheetView>
  </sheetViews>
  <sheetFormatPr defaultColWidth="9.140625" defaultRowHeight="15" x14ac:dyDescent="0.2"/>
  <cols>
    <col min="1" max="1" width="6.28515625" style="2" customWidth="1"/>
    <col min="2" max="2" width="7" style="1" customWidth="1"/>
    <col min="3" max="3" width="69.7109375" style="2" customWidth="1"/>
    <col min="4" max="4" width="19.7109375" style="2" customWidth="1"/>
    <col min="5" max="13" width="18.7109375" style="2" customWidth="1"/>
    <col min="14" max="16384" width="9.140625" style="2"/>
  </cols>
  <sheetData>
    <row r="1" spans="2:13" ht="17.25" customHeight="1" x14ac:dyDescent="0.2"/>
    <row r="2" spans="2:13" ht="15.75" x14ac:dyDescent="0.2">
      <c r="B2" s="701" t="s">
        <v>0</v>
      </c>
      <c r="C2" s="701"/>
      <c r="D2" s="701"/>
      <c r="E2" s="3"/>
      <c r="F2" s="3"/>
      <c r="G2" s="3"/>
      <c r="H2" s="3"/>
      <c r="I2" s="3"/>
      <c r="J2" s="3"/>
      <c r="K2" s="3"/>
      <c r="L2" s="3"/>
      <c r="M2" s="3"/>
    </row>
    <row r="3" spans="2:13" s="4" customFormat="1" ht="15" customHeight="1" x14ac:dyDescent="0.25">
      <c r="B3" s="702" t="s">
        <v>1</v>
      </c>
      <c r="C3" s="702"/>
      <c r="D3" s="702"/>
      <c r="E3" s="3"/>
      <c r="F3" s="3"/>
      <c r="G3" s="3"/>
      <c r="H3" s="3"/>
      <c r="I3" s="3"/>
      <c r="J3" s="3"/>
      <c r="K3" s="3"/>
      <c r="L3" s="3"/>
      <c r="M3" s="3"/>
    </row>
    <row r="4" spans="2:13" ht="15.75" x14ac:dyDescent="0.2">
      <c r="B4" s="5"/>
      <c r="C4" s="6"/>
      <c r="D4" s="6"/>
      <c r="E4" s="6"/>
      <c r="F4" s="6"/>
      <c r="G4" s="6"/>
      <c r="H4" s="6"/>
      <c r="I4" s="6"/>
      <c r="J4" s="6"/>
      <c r="K4" s="6"/>
      <c r="L4" s="6"/>
      <c r="M4" s="6"/>
    </row>
    <row r="5" spans="2:13" ht="15.75" x14ac:dyDescent="0.2">
      <c r="B5" s="5"/>
      <c r="C5" s="6"/>
      <c r="D5" s="6"/>
      <c r="E5" s="6"/>
      <c r="F5" s="6"/>
      <c r="G5" s="6"/>
      <c r="H5" s="6"/>
      <c r="I5" s="6"/>
      <c r="J5" s="6"/>
      <c r="K5" s="6"/>
      <c r="L5" s="7"/>
      <c r="M5" s="6"/>
    </row>
    <row r="6" spans="2:13" ht="12.75" customHeight="1" x14ac:dyDescent="0.2">
      <c r="B6" s="703" t="s">
        <v>2</v>
      </c>
      <c r="C6" s="705" t="s">
        <v>3</v>
      </c>
      <c r="D6" s="705" t="s">
        <v>4</v>
      </c>
    </row>
    <row r="7" spans="2:13" ht="15" customHeight="1" x14ac:dyDescent="0.2">
      <c r="B7" s="703"/>
      <c r="C7" s="705"/>
      <c r="D7" s="705"/>
    </row>
    <row r="8" spans="2:13" x14ac:dyDescent="0.2">
      <c r="B8" s="704"/>
      <c r="C8" s="706"/>
      <c r="D8" s="706"/>
    </row>
    <row r="9" spans="2:13" ht="18" customHeight="1" x14ac:dyDescent="0.2">
      <c r="B9" s="8">
        <v>1</v>
      </c>
      <c r="C9" s="9" t="s">
        <v>5</v>
      </c>
      <c r="D9" s="10" t="s">
        <v>6</v>
      </c>
    </row>
    <row r="10" spans="2:13" ht="18" customHeight="1" x14ac:dyDescent="0.2">
      <c r="B10" s="8">
        <f>B9+1</f>
        <v>2</v>
      </c>
      <c r="C10" s="9" t="s">
        <v>7</v>
      </c>
      <c r="D10" s="10" t="s">
        <v>8</v>
      </c>
    </row>
    <row r="11" spans="2:13" ht="18" customHeight="1" x14ac:dyDescent="0.2">
      <c r="B11" s="8">
        <f t="shared" ref="B11:B30" si="0">B10+1</f>
        <v>3</v>
      </c>
      <c r="C11" s="9" t="s">
        <v>9</v>
      </c>
      <c r="D11" s="10" t="s">
        <v>10</v>
      </c>
    </row>
    <row r="12" spans="2:13" ht="18" customHeight="1" x14ac:dyDescent="0.2">
      <c r="B12" s="8">
        <f t="shared" si="0"/>
        <v>4</v>
      </c>
      <c r="C12" s="9" t="s">
        <v>11</v>
      </c>
      <c r="D12" s="10" t="s">
        <v>12</v>
      </c>
    </row>
    <row r="13" spans="2:13" ht="18" customHeight="1" x14ac:dyDescent="0.2">
      <c r="B13" s="8">
        <f t="shared" si="0"/>
        <v>5</v>
      </c>
      <c r="C13" s="9" t="s">
        <v>13</v>
      </c>
      <c r="D13" s="10" t="s">
        <v>14</v>
      </c>
    </row>
    <row r="14" spans="2:13" ht="18" customHeight="1" x14ac:dyDescent="0.2">
      <c r="B14" s="8">
        <f t="shared" si="0"/>
        <v>6</v>
      </c>
      <c r="C14" s="9" t="s">
        <v>15</v>
      </c>
      <c r="D14" s="10" t="s">
        <v>16</v>
      </c>
    </row>
    <row r="15" spans="2:13" ht="18" customHeight="1" x14ac:dyDescent="0.2">
      <c r="B15" s="8">
        <f t="shared" si="0"/>
        <v>7</v>
      </c>
      <c r="C15" s="9" t="s">
        <v>17</v>
      </c>
      <c r="D15" s="10" t="s">
        <v>18</v>
      </c>
    </row>
    <row r="16" spans="2:13" ht="18" customHeight="1" x14ac:dyDescent="0.2">
      <c r="B16" s="8">
        <f t="shared" si="0"/>
        <v>8</v>
      </c>
      <c r="C16" s="11" t="s">
        <v>19</v>
      </c>
      <c r="D16" s="10" t="s">
        <v>20</v>
      </c>
    </row>
    <row r="17" spans="2:4" ht="18" customHeight="1" x14ac:dyDescent="0.2">
      <c r="B17" s="8">
        <f t="shared" si="0"/>
        <v>9</v>
      </c>
      <c r="C17" s="9" t="s">
        <v>21</v>
      </c>
      <c r="D17" s="10" t="s">
        <v>22</v>
      </c>
    </row>
    <row r="18" spans="2:4" ht="18" customHeight="1" x14ac:dyDescent="0.2">
      <c r="B18" s="8">
        <f t="shared" si="0"/>
        <v>10</v>
      </c>
      <c r="C18" s="9" t="s">
        <v>23</v>
      </c>
      <c r="D18" s="10" t="s">
        <v>24</v>
      </c>
    </row>
    <row r="19" spans="2:4" ht="18" customHeight="1" x14ac:dyDescent="0.2">
      <c r="B19" s="8">
        <f t="shared" si="0"/>
        <v>11</v>
      </c>
      <c r="C19" s="9" t="s">
        <v>25</v>
      </c>
      <c r="D19" s="10" t="s">
        <v>26</v>
      </c>
    </row>
    <row r="20" spans="2:4" ht="18" customHeight="1" x14ac:dyDescent="0.2">
      <c r="B20" s="8">
        <f t="shared" si="0"/>
        <v>12</v>
      </c>
      <c r="C20" s="9" t="s">
        <v>27</v>
      </c>
      <c r="D20" s="10" t="s">
        <v>28</v>
      </c>
    </row>
    <row r="21" spans="2:4" ht="18" customHeight="1" x14ac:dyDescent="0.2">
      <c r="B21" s="8">
        <f t="shared" si="0"/>
        <v>13</v>
      </c>
      <c r="C21" s="12" t="s">
        <v>29</v>
      </c>
      <c r="D21" s="10" t="s">
        <v>30</v>
      </c>
    </row>
    <row r="22" spans="2:4" ht="18" customHeight="1" x14ac:dyDescent="0.2">
      <c r="B22" s="8">
        <f t="shared" si="0"/>
        <v>14</v>
      </c>
      <c r="C22" s="12" t="s">
        <v>31</v>
      </c>
      <c r="D22" s="10" t="s">
        <v>32</v>
      </c>
    </row>
    <row r="23" spans="2:4" ht="18" customHeight="1" x14ac:dyDescent="0.2">
      <c r="B23" s="8">
        <f t="shared" si="0"/>
        <v>15</v>
      </c>
      <c r="C23" s="9" t="s">
        <v>33</v>
      </c>
      <c r="D23" s="10" t="s">
        <v>34</v>
      </c>
    </row>
    <row r="24" spans="2:4" ht="18" customHeight="1" x14ac:dyDescent="0.2">
      <c r="B24" s="8">
        <f t="shared" si="0"/>
        <v>16</v>
      </c>
      <c r="C24" s="9" t="s">
        <v>35</v>
      </c>
      <c r="D24" s="10" t="s">
        <v>36</v>
      </c>
    </row>
    <row r="25" spans="2:4" ht="18" customHeight="1" x14ac:dyDescent="0.2">
      <c r="B25" s="8">
        <f t="shared" si="0"/>
        <v>17</v>
      </c>
      <c r="C25" s="9" t="s">
        <v>37</v>
      </c>
      <c r="D25" s="10" t="s">
        <v>38</v>
      </c>
    </row>
    <row r="26" spans="2:4" ht="15.75" x14ac:dyDescent="0.2">
      <c r="B26" s="8">
        <f t="shared" si="0"/>
        <v>18</v>
      </c>
      <c r="C26" s="9" t="s">
        <v>39</v>
      </c>
      <c r="D26" s="10" t="s">
        <v>40</v>
      </c>
    </row>
    <row r="27" spans="2:4" ht="15.75" x14ac:dyDescent="0.2">
      <c r="B27" s="8">
        <f t="shared" si="0"/>
        <v>19</v>
      </c>
      <c r="C27" s="9" t="s">
        <v>41</v>
      </c>
      <c r="D27" s="10" t="s">
        <v>42</v>
      </c>
    </row>
    <row r="28" spans="2:4" ht="15.75" x14ac:dyDescent="0.2">
      <c r="B28" s="8">
        <f t="shared" si="0"/>
        <v>20</v>
      </c>
      <c r="C28" s="9" t="s">
        <v>43</v>
      </c>
      <c r="D28" s="10" t="s">
        <v>44</v>
      </c>
    </row>
    <row r="29" spans="2:4" ht="15.75" x14ac:dyDescent="0.2">
      <c r="B29" s="8">
        <f t="shared" si="0"/>
        <v>21</v>
      </c>
      <c r="C29" s="9" t="s">
        <v>45</v>
      </c>
      <c r="D29" s="10" t="s">
        <v>46</v>
      </c>
    </row>
    <row r="30" spans="2:4" ht="15.75" x14ac:dyDescent="0.2">
      <c r="B30" s="8">
        <f t="shared" si="0"/>
        <v>22</v>
      </c>
      <c r="C30" s="9" t="s">
        <v>47</v>
      </c>
      <c r="D30" s="10" t="s">
        <v>48</v>
      </c>
    </row>
    <row r="31" spans="2:4" ht="15.75" x14ac:dyDescent="0.2">
      <c r="B31" s="13"/>
      <c r="C31" s="14" t="s">
        <v>49</v>
      </c>
      <c r="D31" s="15"/>
    </row>
    <row r="32" spans="2:4" ht="15.75" x14ac:dyDescent="0.2">
      <c r="B32" s="16">
        <f>B30+1</f>
        <v>23</v>
      </c>
      <c r="C32" s="11" t="s">
        <v>50</v>
      </c>
      <c r="D32" s="17" t="s">
        <v>51</v>
      </c>
    </row>
    <row r="33" spans="2:4" ht="15.75" x14ac:dyDescent="0.2">
      <c r="B33" s="16">
        <f t="shared" ref="B33:B40" si="1">B32+1</f>
        <v>24</v>
      </c>
      <c r="C33" s="11" t="s">
        <v>52</v>
      </c>
      <c r="D33" s="17" t="s">
        <v>53</v>
      </c>
    </row>
    <row r="34" spans="2:4" ht="15.75" x14ac:dyDescent="0.2">
      <c r="B34" s="16">
        <f t="shared" si="1"/>
        <v>25</v>
      </c>
      <c r="C34" s="11" t="s">
        <v>54</v>
      </c>
      <c r="D34" s="17" t="s">
        <v>55</v>
      </c>
    </row>
    <row r="35" spans="2:4" ht="15.75" x14ac:dyDescent="0.2">
      <c r="B35" s="16">
        <f t="shared" si="1"/>
        <v>26</v>
      </c>
      <c r="C35" s="11" t="s">
        <v>56</v>
      </c>
      <c r="D35" s="17" t="s">
        <v>57</v>
      </c>
    </row>
    <row r="36" spans="2:4" ht="15.75" x14ac:dyDescent="0.2">
      <c r="B36" s="16">
        <f t="shared" si="1"/>
        <v>27</v>
      </c>
      <c r="C36" s="11" t="s">
        <v>58</v>
      </c>
      <c r="D36" s="17" t="s">
        <v>59</v>
      </c>
    </row>
    <row r="37" spans="2:4" ht="15.75" x14ac:dyDescent="0.2">
      <c r="B37" s="16">
        <f t="shared" si="1"/>
        <v>28</v>
      </c>
      <c r="C37" s="11" t="s">
        <v>60</v>
      </c>
      <c r="D37" s="17" t="s">
        <v>61</v>
      </c>
    </row>
    <row r="38" spans="2:4" ht="15.75" x14ac:dyDescent="0.2">
      <c r="B38" s="16">
        <f t="shared" si="1"/>
        <v>29</v>
      </c>
      <c r="C38" s="11" t="s">
        <v>62</v>
      </c>
      <c r="D38" s="17" t="s">
        <v>63</v>
      </c>
    </row>
    <row r="39" spans="2:4" ht="15.75" x14ac:dyDescent="0.2">
      <c r="B39" s="16">
        <f t="shared" si="1"/>
        <v>30</v>
      </c>
      <c r="C39" s="11" t="s">
        <v>64</v>
      </c>
      <c r="D39" s="17" t="s">
        <v>65</v>
      </c>
    </row>
    <row r="40" spans="2:4" ht="15.75" x14ac:dyDescent="0.2">
      <c r="B40" s="16">
        <f t="shared" si="1"/>
        <v>31</v>
      </c>
      <c r="C40" s="11" t="s">
        <v>66</v>
      </c>
      <c r="D40" s="17" t="s">
        <v>67</v>
      </c>
    </row>
    <row r="42" spans="2:4" x14ac:dyDescent="0.2">
      <c r="B42" s="18" t="s">
        <v>68</v>
      </c>
    </row>
  </sheetData>
  <mergeCells count="5">
    <mergeCell ref="B2:D2"/>
    <mergeCell ref="B3:D3"/>
    <mergeCell ref="B6:B8"/>
    <mergeCell ref="C6:C8"/>
    <mergeCell ref="D6:D8"/>
  </mergeCells>
  <pageMargins left="1.02" right="0.25" top="1" bottom="1" header="0.25" footer="0.25"/>
  <pageSetup paperSize="9" scale="94" orientation="portrait" r:id="rId1"/>
  <headerFooter alignWithMargins="0">
    <oddHeader>&amp;F</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X135"/>
  <sheetViews>
    <sheetView showGridLines="0" view="pageBreakPreview" zoomScale="70" zoomScaleNormal="70" zoomScaleSheetLayoutView="70" workbookViewId="0">
      <selection activeCell="B2" sqref="B2:D2"/>
    </sheetView>
  </sheetViews>
  <sheetFormatPr defaultColWidth="9.140625" defaultRowHeight="15" x14ac:dyDescent="0.25"/>
  <cols>
    <col min="1" max="1" width="4.5703125" style="205" customWidth="1"/>
    <col min="2" max="2" width="42.140625" style="205" customWidth="1"/>
    <col min="3" max="5" width="15.7109375" style="205" customWidth="1"/>
    <col min="6" max="6" width="20.140625" style="205" customWidth="1"/>
    <col min="7" max="7" width="20.7109375" style="205" customWidth="1"/>
    <col min="8" max="8" width="14.28515625" style="205" customWidth="1"/>
    <col min="9" max="13" width="15.42578125" style="205" customWidth="1"/>
    <col min="14" max="14" width="16.42578125" style="205" customWidth="1"/>
    <col min="15" max="15" width="21.28515625" style="205" customWidth="1"/>
    <col min="16" max="16" width="12.7109375" style="205" customWidth="1"/>
    <col min="17" max="17" width="14" style="205" customWidth="1"/>
    <col min="18" max="20" width="12.7109375" style="205" customWidth="1"/>
    <col min="21" max="21" width="15.28515625" style="205" customWidth="1"/>
    <col min="22" max="22" width="12.5703125" style="205" customWidth="1"/>
    <col min="23" max="23" width="13.42578125" style="205" customWidth="1"/>
    <col min="24" max="24" width="13.5703125" style="205" customWidth="1"/>
    <col min="25" max="16384" width="9.140625" style="205"/>
  </cols>
  <sheetData>
    <row r="1" spans="2:24" ht="15.75" customHeight="1" x14ac:dyDescent="0.25"/>
    <row r="2" spans="2:24" ht="15" customHeight="1" x14ac:dyDescent="0.25">
      <c r="C2" s="206"/>
      <c r="D2" s="206"/>
      <c r="E2" s="206"/>
      <c r="F2" s="206"/>
      <c r="G2" s="132" t="s">
        <v>0</v>
      </c>
      <c r="H2" s="206"/>
      <c r="I2" s="206"/>
      <c r="J2" s="206"/>
      <c r="K2" s="206"/>
      <c r="L2" s="132"/>
      <c r="M2" s="132"/>
      <c r="N2" s="132"/>
      <c r="O2" s="132"/>
    </row>
    <row r="3" spans="2:24" ht="15" customHeight="1" x14ac:dyDescent="0.25">
      <c r="C3" s="207"/>
      <c r="D3" s="207"/>
      <c r="E3" s="207"/>
      <c r="F3" s="207"/>
      <c r="G3" s="183" t="s">
        <v>1</v>
      </c>
      <c r="H3" s="207"/>
      <c r="I3" s="207"/>
      <c r="J3" s="207"/>
      <c r="K3" s="207"/>
      <c r="L3" s="208"/>
      <c r="M3" s="208"/>
      <c r="N3" s="208"/>
      <c r="O3" s="208"/>
      <c r="P3" s="209"/>
      <c r="Q3" s="209"/>
      <c r="R3" s="209"/>
      <c r="S3" s="209"/>
    </row>
    <row r="4" spans="2:24" ht="15" customHeight="1" x14ac:dyDescent="0.25">
      <c r="C4" s="210"/>
      <c r="D4" s="210"/>
      <c r="E4" s="210"/>
      <c r="F4" s="210"/>
      <c r="G4" s="211" t="s">
        <v>257</v>
      </c>
      <c r="H4" s="210"/>
      <c r="I4" s="210"/>
      <c r="J4" s="210"/>
      <c r="K4" s="210"/>
      <c r="L4" s="212"/>
      <c r="M4" s="212"/>
      <c r="N4" s="212"/>
      <c r="O4" s="212"/>
      <c r="P4" s="209"/>
      <c r="Q4" s="209"/>
      <c r="R4" s="209"/>
      <c r="S4" s="209"/>
    </row>
    <row r="5" spans="2:24" x14ac:dyDescent="0.25">
      <c r="B5" s="213"/>
      <c r="C5" s="214"/>
      <c r="D5" s="214"/>
      <c r="E5" s="214"/>
      <c r="F5" s="209"/>
      <c r="G5" s="209"/>
      <c r="H5" s="209"/>
      <c r="I5" s="209"/>
      <c r="J5" s="209"/>
      <c r="K5" s="209"/>
      <c r="L5" s="209"/>
      <c r="M5" s="209"/>
      <c r="N5" s="209"/>
      <c r="O5" s="209"/>
      <c r="P5" s="209"/>
      <c r="Q5" s="209"/>
      <c r="R5" s="209"/>
      <c r="S5" s="209"/>
      <c r="T5" s="209"/>
      <c r="U5" s="209"/>
      <c r="V5" s="209"/>
      <c r="W5" s="209"/>
      <c r="X5" s="209"/>
    </row>
    <row r="6" spans="2:24" ht="15.75" customHeight="1" x14ac:dyDescent="0.25">
      <c r="B6" s="214" t="s">
        <v>258</v>
      </c>
      <c r="F6" s="209"/>
      <c r="G6" s="209"/>
      <c r="H6" s="209"/>
      <c r="I6" s="209"/>
      <c r="J6" s="209"/>
      <c r="K6" s="209"/>
      <c r="L6" s="209"/>
      <c r="M6" s="209"/>
      <c r="N6" s="209"/>
      <c r="O6" s="209"/>
      <c r="P6" s="209"/>
      <c r="Q6" s="209"/>
      <c r="R6" s="209"/>
      <c r="S6" s="209"/>
      <c r="T6" s="209"/>
      <c r="U6" s="209"/>
      <c r="V6" s="209"/>
      <c r="W6" s="209"/>
      <c r="X6" s="209"/>
    </row>
    <row r="7" spans="2:24" x14ac:dyDescent="0.25">
      <c r="B7" s="213"/>
      <c r="C7" s="213"/>
      <c r="D7" s="213"/>
      <c r="E7" s="213"/>
      <c r="F7" s="209"/>
      <c r="G7" s="209"/>
      <c r="H7" s="209"/>
      <c r="I7" s="209"/>
      <c r="J7" s="209"/>
      <c r="K7" s="209"/>
      <c r="L7" s="209"/>
      <c r="M7" s="209"/>
      <c r="O7" s="215" t="s">
        <v>70</v>
      </c>
      <c r="P7" s="215"/>
      <c r="Q7" s="215"/>
      <c r="R7" s="215"/>
      <c r="S7" s="215"/>
      <c r="T7" s="215"/>
      <c r="U7" s="209"/>
      <c r="V7" s="209"/>
      <c r="W7" s="209"/>
    </row>
    <row r="8" spans="2:24" s="216" customFormat="1" ht="13.9" customHeight="1" x14ac:dyDescent="0.2">
      <c r="B8" s="783" t="s">
        <v>259</v>
      </c>
      <c r="C8" s="787" t="s">
        <v>260</v>
      </c>
      <c r="D8" s="787" t="s">
        <v>261</v>
      </c>
      <c r="E8" s="787" t="s">
        <v>262</v>
      </c>
      <c r="F8" s="787" t="s">
        <v>263</v>
      </c>
      <c r="G8" s="771" t="s">
        <v>264</v>
      </c>
      <c r="H8" s="772"/>
      <c r="I8" s="773"/>
      <c r="J8" s="771" t="s">
        <v>265</v>
      </c>
      <c r="K8" s="772"/>
      <c r="L8" s="773"/>
      <c r="M8" s="771" t="s">
        <v>266</v>
      </c>
      <c r="N8" s="772"/>
      <c r="O8" s="773"/>
    </row>
    <row r="9" spans="2:24" s="216" customFormat="1" ht="48" customHeight="1" x14ac:dyDescent="0.2">
      <c r="B9" s="785"/>
      <c r="C9" s="788"/>
      <c r="D9" s="788"/>
      <c r="E9" s="788"/>
      <c r="F9" s="788"/>
      <c r="G9" s="217" t="s">
        <v>267</v>
      </c>
      <c r="H9" s="217" t="s">
        <v>268</v>
      </c>
      <c r="I9" s="218" t="s">
        <v>269</v>
      </c>
      <c r="J9" s="217" t="s">
        <v>267</v>
      </c>
      <c r="K9" s="217" t="s">
        <v>268</v>
      </c>
      <c r="L9" s="217" t="s">
        <v>123</v>
      </c>
      <c r="M9" s="217" t="s">
        <v>270</v>
      </c>
      <c r="N9" s="219" t="s">
        <v>271</v>
      </c>
      <c r="O9" s="220" t="s">
        <v>272</v>
      </c>
    </row>
    <row r="10" spans="2:24" s="224" customFormat="1" x14ac:dyDescent="0.25">
      <c r="B10" s="221" t="s">
        <v>72</v>
      </c>
      <c r="C10" s="222"/>
      <c r="D10" s="222"/>
      <c r="E10" s="222"/>
      <c r="F10" s="222"/>
      <c r="G10" s="222"/>
      <c r="H10" s="222"/>
      <c r="I10" s="222"/>
      <c r="J10" s="222"/>
      <c r="K10" s="222"/>
      <c r="L10" s="222"/>
      <c r="M10" s="222"/>
      <c r="N10" s="222"/>
      <c r="O10" s="223"/>
    </row>
    <row r="11" spans="2:24" s="224" customFormat="1" x14ac:dyDescent="0.25">
      <c r="B11" s="225" t="s">
        <v>273</v>
      </c>
      <c r="C11" s="774" t="s">
        <v>274</v>
      </c>
      <c r="D11" s="775"/>
      <c r="E11" s="775"/>
      <c r="F11" s="775"/>
      <c r="G11" s="775"/>
      <c r="H11" s="775"/>
      <c r="I11" s="775"/>
      <c r="J11" s="775"/>
      <c r="K11" s="775"/>
      <c r="L11" s="775"/>
      <c r="M11" s="775"/>
      <c r="N11" s="775"/>
      <c r="O11" s="776"/>
    </row>
    <row r="12" spans="2:24" s="224" customFormat="1" x14ac:dyDescent="0.25">
      <c r="B12" s="226" t="s">
        <v>275</v>
      </c>
      <c r="C12" s="777"/>
      <c r="D12" s="778"/>
      <c r="E12" s="778"/>
      <c r="F12" s="778"/>
      <c r="G12" s="778"/>
      <c r="H12" s="778"/>
      <c r="I12" s="778"/>
      <c r="J12" s="778"/>
      <c r="K12" s="778"/>
      <c r="L12" s="778"/>
      <c r="M12" s="778"/>
      <c r="N12" s="778"/>
      <c r="O12" s="779"/>
    </row>
    <row r="13" spans="2:24" s="224" customFormat="1" x14ac:dyDescent="0.25">
      <c r="B13" s="222" t="s">
        <v>276</v>
      </c>
      <c r="C13" s="777"/>
      <c r="D13" s="778"/>
      <c r="E13" s="778"/>
      <c r="F13" s="778"/>
      <c r="G13" s="778"/>
      <c r="H13" s="778"/>
      <c r="I13" s="778"/>
      <c r="J13" s="778"/>
      <c r="K13" s="778"/>
      <c r="L13" s="778"/>
      <c r="M13" s="778"/>
      <c r="N13" s="778"/>
      <c r="O13" s="779"/>
    </row>
    <row r="14" spans="2:24" s="224" customFormat="1" x14ac:dyDescent="0.25">
      <c r="B14" s="222" t="s">
        <v>276</v>
      </c>
      <c r="C14" s="777"/>
      <c r="D14" s="778"/>
      <c r="E14" s="778"/>
      <c r="F14" s="778"/>
      <c r="G14" s="778"/>
      <c r="H14" s="778"/>
      <c r="I14" s="778"/>
      <c r="J14" s="778"/>
      <c r="K14" s="778"/>
      <c r="L14" s="778"/>
      <c r="M14" s="778"/>
      <c r="N14" s="778"/>
      <c r="O14" s="779"/>
    </row>
    <row r="15" spans="2:24" s="224" customFormat="1" x14ac:dyDescent="0.25">
      <c r="B15" s="226" t="s">
        <v>277</v>
      </c>
      <c r="C15" s="777"/>
      <c r="D15" s="778"/>
      <c r="E15" s="778"/>
      <c r="F15" s="778"/>
      <c r="G15" s="778"/>
      <c r="H15" s="778"/>
      <c r="I15" s="778"/>
      <c r="J15" s="778"/>
      <c r="K15" s="778"/>
      <c r="L15" s="778"/>
      <c r="M15" s="778"/>
      <c r="N15" s="778"/>
      <c r="O15" s="779"/>
    </row>
    <row r="16" spans="2:24" s="224" customFormat="1" x14ac:dyDescent="0.25">
      <c r="B16" s="222" t="s">
        <v>276</v>
      </c>
      <c r="C16" s="777"/>
      <c r="D16" s="778"/>
      <c r="E16" s="778"/>
      <c r="F16" s="778"/>
      <c r="G16" s="778"/>
      <c r="H16" s="778"/>
      <c r="I16" s="778"/>
      <c r="J16" s="778"/>
      <c r="K16" s="778"/>
      <c r="L16" s="778"/>
      <c r="M16" s="778"/>
      <c r="N16" s="778"/>
      <c r="O16" s="779"/>
    </row>
    <row r="17" spans="2:15" s="224" customFormat="1" x14ac:dyDescent="0.25">
      <c r="B17" s="222" t="s">
        <v>276</v>
      </c>
      <c r="C17" s="777"/>
      <c r="D17" s="778"/>
      <c r="E17" s="778"/>
      <c r="F17" s="778"/>
      <c r="G17" s="778"/>
      <c r="H17" s="778"/>
      <c r="I17" s="778"/>
      <c r="J17" s="778"/>
      <c r="K17" s="778"/>
      <c r="L17" s="778"/>
      <c r="M17" s="778"/>
      <c r="N17" s="778"/>
      <c r="O17" s="779"/>
    </row>
    <row r="18" spans="2:15" s="224" customFormat="1" x14ac:dyDescent="0.25">
      <c r="B18" s="221" t="s">
        <v>278</v>
      </c>
      <c r="C18" s="777"/>
      <c r="D18" s="778"/>
      <c r="E18" s="778"/>
      <c r="F18" s="778"/>
      <c r="G18" s="778"/>
      <c r="H18" s="778"/>
      <c r="I18" s="778"/>
      <c r="J18" s="778"/>
      <c r="K18" s="778"/>
      <c r="L18" s="778"/>
      <c r="M18" s="778"/>
      <c r="N18" s="778"/>
      <c r="O18" s="779"/>
    </row>
    <row r="19" spans="2:15" s="224" customFormat="1" x14ac:dyDescent="0.25">
      <c r="B19" s="222" t="s">
        <v>276</v>
      </c>
      <c r="C19" s="777"/>
      <c r="D19" s="778"/>
      <c r="E19" s="778"/>
      <c r="F19" s="778"/>
      <c r="G19" s="778"/>
      <c r="H19" s="778"/>
      <c r="I19" s="778"/>
      <c r="J19" s="778"/>
      <c r="K19" s="778"/>
      <c r="L19" s="778"/>
      <c r="M19" s="778"/>
      <c r="N19" s="778"/>
      <c r="O19" s="779"/>
    </row>
    <row r="20" spans="2:15" s="224" customFormat="1" x14ac:dyDescent="0.25">
      <c r="B20" s="222" t="s">
        <v>276</v>
      </c>
      <c r="C20" s="777"/>
      <c r="D20" s="778"/>
      <c r="E20" s="778"/>
      <c r="F20" s="778"/>
      <c r="G20" s="778"/>
      <c r="H20" s="778"/>
      <c r="I20" s="778"/>
      <c r="J20" s="778"/>
      <c r="K20" s="778"/>
      <c r="L20" s="778"/>
      <c r="M20" s="778"/>
      <c r="N20" s="778"/>
      <c r="O20" s="779"/>
    </row>
    <row r="21" spans="2:15" s="224" customFormat="1" x14ac:dyDescent="0.25">
      <c r="B21" s="222"/>
      <c r="C21" s="777"/>
      <c r="D21" s="778"/>
      <c r="E21" s="778"/>
      <c r="F21" s="778"/>
      <c r="G21" s="778"/>
      <c r="H21" s="778"/>
      <c r="I21" s="778"/>
      <c r="J21" s="778"/>
      <c r="K21" s="778"/>
      <c r="L21" s="778"/>
      <c r="M21" s="778"/>
      <c r="N21" s="778"/>
      <c r="O21" s="779"/>
    </row>
    <row r="22" spans="2:15" s="224" customFormat="1" x14ac:dyDescent="0.25">
      <c r="B22" s="221" t="s">
        <v>73</v>
      </c>
      <c r="C22" s="777"/>
      <c r="D22" s="778"/>
      <c r="E22" s="778"/>
      <c r="F22" s="778"/>
      <c r="G22" s="778"/>
      <c r="H22" s="778"/>
      <c r="I22" s="778"/>
      <c r="J22" s="778"/>
      <c r="K22" s="778"/>
      <c r="L22" s="778"/>
      <c r="M22" s="778"/>
      <c r="N22" s="778"/>
      <c r="O22" s="779"/>
    </row>
    <row r="23" spans="2:15" s="224" customFormat="1" x14ac:dyDescent="0.25">
      <c r="B23" s="225" t="s">
        <v>273</v>
      </c>
      <c r="C23" s="777"/>
      <c r="D23" s="778"/>
      <c r="E23" s="778"/>
      <c r="F23" s="778"/>
      <c r="G23" s="778"/>
      <c r="H23" s="778"/>
      <c r="I23" s="778"/>
      <c r="J23" s="778"/>
      <c r="K23" s="778"/>
      <c r="L23" s="778"/>
      <c r="M23" s="778"/>
      <c r="N23" s="778"/>
      <c r="O23" s="779"/>
    </row>
    <row r="24" spans="2:15" s="224" customFormat="1" x14ac:dyDescent="0.25">
      <c r="B24" s="226" t="s">
        <v>275</v>
      </c>
      <c r="C24" s="777"/>
      <c r="D24" s="778"/>
      <c r="E24" s="778"/>
      <c r="F24" s="778"/>
      <c r="G24" s="778"/>
      <c r="H24" s="778"/>
      <c r="I24" s="778"/>
      <c r="J24" s="778"/>
      <c r="K24" s="778"/>
      <c r="L24" s="778"/>
      <c r="M24" s="778"/>
      <c r="N24" s="778"/>
      <c r="O24" s="779"/>
    </row>
    <row r="25" spans="2:15" s="224" customFormat="1" x14ac:dyDescent="0.25">
      <c r="B25" s="222" t="s">
        <v>276</v>
      </c>
      <c r="C25" s="777"/>
      <c r="D25" s="778"/>
      <c r="E25" s="778"/>
      <c r="F25" s="778"/>
      <c r="G25" s="778"/>
      <c r="H25" s="778"/>
      <c r="I25" s="778"/>
      <c r="J25" s="778"/>
      <c r="K25" s="778"/>
      <c r="L25" s="778"/>
      <c r="M25" s="778"/>
      <c r="N25" s="778"/>
      <c r="O25" s="779"/>
    </row>
    <row r="26" spans="2:15" s="224" customFormat="1" x14ac:dyDescent="0.25">
      <c r="B26" s="222" t="s">
        <v>276</v>
      </c>
      <c r="C26" s="777"/>
      <c r="D26" s="778"/>
      <c r="E26" s="778"/>
      <c r="F26" s="778"/>
      <c r="G26" s="778"/>
      <c r="H26" s="778"/>
      <c r="I26" s="778"/>
      <c r="J26" s="778"/>
      <c r="K26" s="778"/>
      <c r="L26" s="778"/>
      <c r="M26" s="778"/>
      <c r="N26" s="778"/>
      <c r="O26" s="779"/>
    </row>
    <row r="27" spans="2:15" s="224" customFormat="1" x14ac:dyDescent="0.25">
      <c r="B27" s="226" t="s">
        <v>277</v>
      </c>
      <c r="C27" s="777"/>
      <c r="D27" s="778"/>
      <c r="E27" s="778"/>
      <c r="F27" s="778"/>
      <c r="G27" s="778"/>
      <c r="H27" s="778"/>
      <c r="I27" s="778"/>
      <c r="J27" s="778"/>
      <c r="K27" s="778"/>
      <c r="L27" s="778"/>
      <c r="M27" s="778"/>
      <c r="N27" s="778"/>
      <c r="O27" s="779"/>
    </row>
    <row r="28" spans="2:15" s="224" customFormat="1" x14ac:dyDescent="0.25">
      <c r="B28" s="222" t="s">
        <v>276</v>
      </c>
      <c r="C28" s="777"/>
      <c r="D28" s="778"/>
      <c r="E28" s="778"/>
      <c r="F28" s="778"/>
      <c r="G28" s="778"/>
      <c r="H28" s="778"/>
      <c r="I28" s="778"/>
      <c r="J28" s="778"/>
      <c r="K28" s="778"/>
      <c r="L28" s="778"/>
      <c r="M28" s="778"/>
      <c r="N28" s="778"/>
      <c r="O28" s="779"/>
    </row>
    <row r="29" spans="2:15" s="224" customFormat="1" x14ac:dyDescent="0.25">
      <c r="B29" s="222" t="s">
        <v>276</v>
      </c>
      <c r="C29" s="777"/>
      <c r="D29" s="778"/>
      <c r="E29" s="778"/>
      <c r="F29" s="778"/>
      <c r="G29" s="778"/>
      <c r="H29" s="778"/>
      <c r="I29" s="778"/>
      <c r="J29" s="778"/>
      <c r="K29" s="778"/>
      <c r="L29" s="778"/>
      <c r="M29" s="778"/>
      <c r="N29" s="778"/>
      <c r="O29" s="779"/>
    </row>
    <row r="30" spans="2:15" s="224" customFormat="1" x14ac:dyDescent="0.25">
      <c r="B30" s="221" t="s">
        <v>278</v>
      </c>
      <c r="C30" s="777"/>
      <c r="D30" s="778"/>
      <c r="E30" s="778"/>
      <c r="F30" s="778"/>
      <c r="G30" s="778"/>
      <c r="H30" s="778"/>
      <c r="I30" s="778"/>
      <c r="J30" s="778"/>
      <c r="K30" s="778"/>
      <c r="L30" s="778"/>
      <c r="M30" s="778"/>
      <c r="N30" s="778"/>
      <c r="O30" s="779"/>
    </row>
    <row r="31" spans="2:15" s="224" customFormat="1" x14ac:dyDescent="0.25">
      <c r="B31" s="222" t="s">
        <v>276</v>
      </c>
      <c r="C31" s="777"/>
      <c r="D31" s="778"/>
      <c r="E31" s="778"/>
      <c r="F31" s="778"/>
      <c r="G31" s="778"/>
      <c r="H31" s="778"/>
      <c r="I31" s="778"/>
      <c r="J31" s="778"/>
      <c r="K31" s="778"/>
      <c r="L31" s="778"/>
      <c r="M31" s="778"/>
      <c r="N31" s="778"/>
      <c r="O31" s="779"/>
    </row>
    <row r="32" spans="2:15" s="224" customFormat="1" x14ac:dyDescent="0.25">
      <c r="B32" s="222" t="s">
        <v>276</v>
      </c>
      <c r="C32" s="777"/>
      <c r="D32" s="778"/>
      <c r="E32" s="778"/>
      <c r="F32" s="778"/>
      <c r="G32" s="778"/>
      <c r="H32" s="778"/>
      <c r="I32" s="778"/>
      <c r="J32" s="778"/>
      <c r="K32" s="778"/>
      <c r="L32" s="778"/>
      <c r="M32" s="778"/>
      <c r="N32" s="778"/>
      <c r="O32" s="779"/>
    </row>
    <row r="33" spans="2:15" s="224" customFormat="1" x14ac:dyDescent="0.25">
      <c r="B33" s="227"/>
      <c r="C33" s="777"/>
      <c r="D33" s="778"/>
      <c r="E33" s="778"/>
      <c r="F33" s="778"/>
      <c r="G33" s="778"/>
      <c r="H33" s="778"/>
      <c r="I33" s="778"/>
      <c r="J33" s="778"/>
      <c r="K33" s="778"/>
      <c r="L33" s="778"/>
      <c r="M33" s="778"/>
      <c r="N33" s="778"/>
      <c r="O33" s="779"/>
    </row>
    <row r="34" spans="2:15" s="224" customFormat="1" x14ac:dyDescent="0.25">
      <c r="B34" s="225" t="s">
        <v>84</v>
      </c>
      <c r="C34" s="777"/>
      <c r="D34" s="778"/>
      <c r="E34" s="778"/>
      <c r="F34" s="778"/>
      <c r="G34" s="778"/>
      <c r="H34" s="778"/>
      <c r="I34" s="778"/>
      <c r="J34" s="778"/>
      <c r="K34" s="778"/>
      <c r="L34" s="778"/>
      <c r="M34" s="778"/>
      <c r="N34" s="778"/>
      <c r="O34" s="779"/>
    </row>
    <row r="35" spans="2:15" s="224" customFormat="1" x14ac:dyDescent="0.25">
      <c r="B35" s="225" t="s">
        <v>273</v>
      </c>
      <c r="C35" s="777"/>
      <c r="D35" s="778"/>
      <c r="E35" s="778"/>
      <c r="F35" s="778"/>
      <c r="G35" s="778"/>
      <c r="H35" s="778"/>
      <c r="I35" s="778"/>
      <c r="J35" s="778"/>
      <c r="K35" s="778"/>
      <c r="L35" s="778"/>
      <c r="M35" s="778"/>
      <c r="N35" s="778"/>
      <c r="O35" s="779"/>
    </row>
    <row r="36" spans="2:15" s="224" customFormat="1" x14ac:dyDescent="0.25">
      <c r="B36" s="226" t="s">
        <v>275</v>
      </c>
      <c r="C36" s="777"/>
      <c r="D36" s="778"/>
      <c r="E36" s="778"/>
      <c r="F36" s="778"/>
      <c r="G36" s="778"/>
      <c r="H36" s="778"/>
      <c r="I36" s="778"/>
      <c r="J36" s="778"/>
      <c r="K36" s="778"/>
      <c r="L36" s="778"/>
      <c r="M36" s="778"/>
      <c r="N36" s="778"/>
      <c r="O36" s="779"/>
    </row>
    <row r="37" spans="2:15" s="224" customFormat="1" x14ac:dyDescent="0.25">
      <c r="B37" s="222" t="s">
        <v>276</v>
      </c>
      <c r="C37" s="777"/>
      <c r="D37" s="778"/>
      <c r="E37" s="778"/>
      <c r="F37" s="778"/>
      <c r="G37" s="778"/>
      <c r="H37" s="778"/>
      <c r="I37" s="778"/>
      <c r="J37" s="778"/>
      <c r="K37" s="778"/>
      <c r="L37" s="778"/>
      <c r="M37" s="778"/>
      <c r="N37" s="778"/>
      <c r="O37" s="779"/>
    </row>
    <row r="38" spans="2:15" s="224" customFormat="1" x14ac:dyDescent="0.25">
      <c r="B38" s="222" t="s">
        <v>276</v>
      </c>
      <c r="C38" s="777"/>
      <c r="D38" s="778"/>
      <c r="E38" s="778"/>
      <c r="F38" s="778"/>
      <c r="G38" s="778"/>
      <c r="H38" s="778"/>
      <c r="I38" s="778"/>
      <c r="J38" s="778"/>
      <c r="K38" s="778"/>
      <c r="L38" s="778"/>
      <c r="M38" s="778"/>
      <c r="N38" s="778"/>
      <c r="O38" s="779"/>
    </row>
    <row r="39" spans="2:15" s="224" customFormat="1" x14ac:dyDescent="0.25">
      <c r="B39" s="226" t="s">
        <v>277</v>
      </c>
      <c r="C39" s="777"/>
      <c r="D39" s="778"/>
      <c r="E39" s="778"/>
      <c r="F39" s="778"/>
      <c r="G39" s="778"/>
      <c r="H39" s="778"/>
      <c r="I39" s="778"/>
      <c r="J39" s="778"/>
      <c r="K39" s="778"/>
      <c r="L39" s="778"/>
      <c r="M39" s="778"/>
      <c r="N39" s="778"/>
      <c r="O39" s="779"/>
    </row>
    <row r="40" spans="2:15" s="224" customFormat="1" x14ac:dyDescent="0.25">
      <c r="B40" s="222" t="s">
        <v>276</v>
      </c>
      <c r="C40" s="777"/>
      <c r="D40" s="778"/>
      <c r="E40" s="778"/>
      <c r="F40" s="778"/>
      <c r="G40" s="778"/>
      <c r="H40" s="778"/>
      <c r="I40" s="778"/>
      <c r="J40" s="778"/>
      <c r="K40" s="778"/>
      <c r="L40" s="778"/>
      <c r="M40" s="778"/>
      <c r="N40" s="778"/>
      <c r="O40" s="779"/>
    </row>
    <row r="41" spans="2:15" s="224" customFormat="1" x14ac:dyDescent="0.25">
      <c r="B41" s="222" t="s">
        <v>276</v>
      </c>
      <c r="C41" s="777"/>
      <c r="D41" s="778"/>
      <c r="E41" s="778"/>
      <c r="F41" s="778"/>
      <c r="G41" s="778"/>
      <c r="H41" s="778"/>
      <c r="I41" s="778"/>
      <c r="J41" s="778"/>
      <c r="K41" s="778"/>
      <c r="L41" s="778"/>
      <c r="M41" s="778"/>
      <c r="N41" s="778"/>
      <c r="O41" s="779"/>
    </row>
    <row r="42" spans="2:15" s="224" customFormat="1" x14ac:dyDescent="0.25">
      <c r="B42" s="221" t="s">
        <v>278</v>
      </c>
      <c r="C42" s="777"/>
      <c r="D42" s="778"/>
      <c r="E42" s="778"/>
      <c r="F42" s="778"/>
      <c r="G42" s="778"/>
      <c r="H42" s="778"/>
      <c r="I42" s="778"/>
      <c r="J42" s="778"/>
      <c r="K42" s="778"/>
      <c r="L42" s="778"/>
      <c r="M42" s="778"/>
      <c r="N42" s="778"/>
      <c r="O42" s="779"/>
    </row>
    <row r="43" spans="2:15" s="224" customFormat="1" x14ac:dyDescent="0.25">
      <c r="B43" s="222" t="s">
        <v>276</v>
      </c>
      <c r="C43" s="777"/>
      <c r="D43" s="778"/>
      <c r="E43" s="778"/>
      <c r="F43" s="778"/>
      <c r="G43" s="778"/>
      <c r="H43" s="778"/>
      <c r="I43" s="778"/>
      <c r="J43" s="778"/>
      <c r="K43" s="778"/>
      <c r="L43" s="778"/>
      <c r="M43" s="778"/>
      <c r="N43" s="778"/>
      <c r="O43" s="779"/>
    </row>
    <row r="44" spans="2:15" s="224" customFormat="1" x14ac:dyDescent="0.25">
      <c r="B44" s="222" t="s">
        <v>276</v>
      </c>
      <c r="C44" s="777"/>
      <c r="D44" s="778"/>
      <c r="E44" s="778"/>
      <c r="F44" s="778"/>
      <c r="G44" s="778"/>
      <c r="H44" s="778"/>
      <c r="I44" s="778"/>
      <c r="J44" s="778"/>
      <c r="K44" s="778"/>
      <c r="L44" s="778"/>
      <c r="M44" s="778"/>
      <c r="N44" s="778"/>
      <c r="O44" s="779"/>
    </row>
    <row r="45" spans="2:15" s="224" customFormat="1" x14ac:dyDescent="0.25">
      <c r="B45" s="227"/>
      <c r="C45" s="777"/>
      <c r="D45" s="778"/>
      <c r="E45" s="778"/>
      <c r="F45" s="778"/>
      <c r="G45" s="778"/>
      <c r="H45" s="778"/>
      <c r="I45" s="778"/>
      <c r="J45" s="778"/>
      <c r="K45" s="778"/>
      <c r="L45" s="778"/>
      <c r="M45" s="778"/>
      <c r="N45" s="778"/>
      <c r="O45" s="779"/>
    </row>
    <row r="46" spans="2:15" s="224" customFormat="1" x14ac:dyDescent="0.25">
      <c r="B46" s="225" t="s">
        <v>85</v>
      </c>
      <c r="C46" s="777"/>
      <c r="D46" s="778"/>
      <c r="E46" s="778"/>
      <c r="F46" s="778"/>
      <c r="G46" s="778"/>
      <c r="H46" s="778"/>
      <c r="I46" s="778"/>
      <c r="J46" s="778"/>
      <c r="K46" s="778"/>
      <c r="L46" s="778"/>
      <c r="M46" s="778"/>
      <c r="N46" s="778"/>
      <c r="O46" s="779"/>
    </row>
    <row r="47" spans="2:15" s="224" customFormat="1" x14ac:dyDescent="0.25">
      <c r="B47" s="225" t="s">
        <v>273</v>
      </c>
      <c r="C47" s="777"/>
      <c r="D47" s="778"/>
      <c r="E47" s="778"/>
      <c r="F47" s="778"/>
      <c r="G47" s="778"/>
      <c r="H47" s="778"/>
      <c r="I47" s="778"/>
      <c r="J47" s="778"/>
      <c r="K47" s="778"/>
      <c r="L47" s="778"/>
      <c r="M47" s="778"/>
      <c r="N47" s="778"/>
      <c r="O47" s="779"/>
    </row>
    <row r="48" spans="2:15" s="224" customFormat="1" x14ac:dyDescent="0.25">
      <c r="B48" s="226" t="s">
        <v>275</v>
      </c>
      <c r="C48" s="777"/>
      <c r="D48" s="778"/>
      <c r="E48" s="778"/>
      <c r="F48" s="778"/>
      <c r="G48" s="778"/>
      <c r="H48" s="778"/>
      <c r="I48" s="778"/>
      <c r="J48" s="778"/>
      <c r="K48" s="778"/>
      <c r="L48" s="778"/>
      <c r="M48" s="778"/>
      <c r="N48" s="778"/>
      <c r="O48" s="779"/>
    </row>
    <row r="49" spans="2:15" s="224" customFormat="1" x14ac:dyDescent="0.25">
      <c r="B49" s="222" t="s">
        <v>276</v>
      </c>
      <c r="C49" s="777"/>
      <c r="D49" s="778"/>
      <c r="E49" s="778"/>
      <c r="F49" s="778"/>
      <c r="G49" s="778"/>
      <c r="H49" s="778"/>
      <c r="I49" s="778"/>
      <c r="J49" s="778"/>
      <c r="K49" s="778"/>
      <c r="L49" s="778"/>
      <c r="M49" s="778"/>
      <c r="N49" s="778"/>
      <c r="O49" s="779"/>
    </row>
    <row r="50" spans="2:15" s="224" customFormat="1" x14ac:dyDescent="0.25">
      <c r="B50" s="222" t="s">
        <v>276</v>
      </c>
      <c r="C50" s="777"/>
      <c r="D50" s="778"/>
      <c r="E50" s="778"/>
      <c r="F50" s="778"/>
      <c r="G50" s="778"/>
      <c r="H50" s="778"/>
      <c r="I50" s="778"/>
      <c r="J50" s="778"/>
      <c r="K50" s="778"/>
      <c r="L50" s="778"/>
      <c r="M50" s="778"/>
      <c r="N50" s="778"/>
      <c r="O50" s="779"/>
    </row>
    <row r="51" spans="2:15" s="224" customFormat="1" x14ac:dyDescent="0.25">
      <c r="B51" s="226" t="s">
        <v>277</v>
      </c>
      <c r="C51" s="777"/>
      <c r="D51" s="778"/>
      <c r="E51" s="778"/>
      <c r="F51" s="778"/>
      <c r="G51" s="778"/>
      <c r="H51" s="778"/>
      <c r="I51" s="778"/>
      <c r="J51" s="778"/>
      <c r="K51" s="778"/>
      <c r="L51" s="778"/>
      <c r="M51" s="778"/>
      <c r="N51" s="778"/>
      <c r="O51" s="779"/>
    </row>
    <row r="52" spans="2:15" s="224" customFormat="1" x14ac:dyDescent="0.25">
      <c r="B52" s="222" t="s">
        <v>276</v>
      </c>
      <c r="C52" s="777"/>
      <c r="D52" s="778"/>
      <c r="E52" s="778"/>
      <c r="F52" s="778"/>
      <c r="G52" s="778"/>
      <c r="H52" s="778"/>
      <c r="I52" s="778"/>
      <c r="J52" s="778"/>
      <c r="K52" s="778"/>
      <c r="L52" s="778"/>
      <c r="M52" s="778"/>
      <c r="N52" s="778"/>
      <c r="O52" s="779"/>
    </row>
    <row r="53" spans="2:15" s="224" customFormat="1" x14ac:dyDescent="0.25">
      <c r="B53" s="222" t="s">
        <v>276</v>
      </c>
      <c r="C53" s="777"/>
      <c r="D53" s="778"/>
      <c r="E53" s="778"/>
      <c r="F53" s="778"/>
      <c r="G53" s="778"/>
      <c r="H53" s="778"/>
      <c r="I53" s="778"/>
      <c r="J53" s="778"/>
      <c r="K53" s="778"/>
      <c r="L53" s="778"/>
      <c r="M53" s="778"/>
      <c r="N53" s="778"/>
      <c r="O53" s="779"/>
    </row>
    <row r="54" spans="2:15" s="224" customFormat="1" x14ac:dyDescent="0.25">
      <c r="B54" s="221" t="s">
        <v>278</v>
      </c>
      <c r="C54" s="777"/>
      <c r="D54" s="778"/>
      <c r="E54" s="778"/>
      <c r="F54" s="778"/>
      <c r="G54" s="778"/>
      <c r="H54" s="778"/>
      <c r="I54" s="778"/>
      <c r="J54" s="778"/>
      <c r="K54" s="778"/>
      <c r="L54" s="778"/>
      <c r="M54" s="778"/>
      <c r="N54" s="778"/>
      <c r="O54" s="779"/>
    </row>
    <row r="55" spans="2:15" s="224" customFormat="1" x14ac:dyDescent="0.25">
      <c r="B55" s="222" t="s">
        <v>276</v>
      </c>
      <c r="C55" s="777"/>
      <c r="D55" s="778"/>
      <c r="E55" s="778"/>
      <c r="F55" s="778"/>
      <c r="G55" s="778"/>
      <c r="H55" s="778"/>
      <c r="I55" s="778"/>
      <c r="J55" s="778"/>
      <c r="K55" s="778"/>
      <c r="L55" s="778"/>
      <c r="M55" s="778"/>
      <c r="N55" s="778"/>
      <c r="O55" s="779"/>
    </row>
    <row r="56" spans="2:15" s="224" customFormat="1" x14ac:dyDescent="0.25">
      <c r="B56" s="222" t="s">
        <v>276</v>
      </c>
      <c r="C56" s="777"/>
      <c r="D56" s="778"/>
      <c r="E56" s="778"/>
      <c r="F56" s="778"/>
      <c r="G56" s="778"/>
      <c r="H56" s="778"/>
      <c r="I56" s="778"/>
      <c r="J56" s="778"/>
      <c r="K56" s="778"/>
      <c r="L56" s="778"/>
      <c r="M56" s="778"/>
      <c r="N56" s="778"/>
      <c r="O56" s="779"/>
    </row>
    <row r="57" spans="2:15" s="224" customFormat="1" x14ac:dyDescent="0.25">
      <c r="B57" s="227"/>
      <c r="C57" s="777"/>
      <c r="D57" s="778"/>
      <c r="E57" s="778"/>
      <c r="F57" s="778"/>
      <c r="G57" s="778"/>
      <c r="H57" s="778"/>
      <c r="I57" s="778"/>
      <c r="J57" s="778"/>
      <c r="K57" s="778"/>
      <c r="L57" s="778"/>
      <c r="M57" s="778"/>
      <c r="N57" s="778"/>
      <c r="O57" s="779"/>
    </row>
    <row r="58" spans="2:15" s="224" customFormat="1" x14ac:dyDescent="0.25">
      <c r="B58" s="225" t="s">
        <v>86</v>
      </c>
      <c r="C58" s="777"/>
      <c r="D58" s="778"/>
      <c r="E58" s="778"/>
      <c r="F58" s="778"/>
      <c r="G58" s="778"/>
      <c r="H58" s="778"/>
      <c r="I58" s="778"/>
      <c r="J58" s="778"/>
      <c r="K58" s="778"/>
      <c r="L58" s="778"/>
      <c r="M58" s="778"/>
      <c r="N58" s="778"/>
      <c r="O58" s="779"/>
    </row>
    <row r="59" spans="2:15" s="224" customFormat="1" x14ac:dyDescent="0.25">
      <c r="B59" s="222" t="s">
        <v>276</v>
      </c>
      <c r="C59" s="777"/>
      <c r="D59" s="778"/>
      <c r="E59" s="778"/>
      <c r="F59" s="778"/>
      <c r="G59" s="778"/>
      <c r="H59" s="778"/>
      <c r="I59" s="778"/>
      <c r="J59" s="778"/>
      <c r="K59" s="778"/>
      <c r="L59" s="778"/>
      <c r="M59" s="778"/>
      <c r="N59" s="778"/>
      <c r="O59" s="779"/>
    </row>
    <row r="60" spans="2:15" s="224" customFormat="1" x14ac:dyDescent="0.25">
      <c r="B60" s="222" t="s">
        <v>276</v>
      </c>
      <c r="C60" s="777"/>
      <c r="D60" s="778"/>
      <c r="E60" s="778"/>
      <c r="F60" s="778"/>
      <c r="G60" s="778"/>
      <c r="H60" s="778"/>
      <c r="I60" s="778"/>
      <c r="J60" s="778"/>
      <c r="K60" s="778"/>
      <c r="L60" s="778"/>
      <c r="M60" s="778"/>
      <c r="N60" s="778"/>
      <c r="O60" s="779"/>
    </row>
    <row r="61" spans="2:15" s="224" customFormat="1" x14ac:dyDescent="0.25">
      <c r="B61" s="227"/>
      <c r="C61" s="777"/>
      <c r="D61" s="778"/>
      <c r="E61" s="778"/>
      <c r="F61" s="778"/>
      <c r="G61" s="778"/>
      <c r="H61" s="778"/>
      <c r="I61" s="778"/>
      <c r="J61" s="778"/>
      <c r="K61" s="778"/>
      <c r="L61" s="778"/>
      <c r="M61" s="778"/>
      <c r="N61" s="778"/>
      <c r="O61" s="779"/>
    </row>
    <row r="62" spans="2:15" s="224" customFormat="1" x14ac:dyDescent="0.25">
      <c r="B62" s="225" t="s">
        <v>87</v>
      </c>
      <c r="C62" s="777"/>
      <c r="D62" s="778"/>
      <c r="E62" s="778"/>
      <c r="F62" s="778"/>
      <c r="G62" s="778"/>
      <c r="H62" s="778"/>
      <c r="I62" s="778"/>
      <c r="J62" s="778"/>
      <c r="K62" s="778"/>
      <c r="L62" s="778"/>
      <c r="M62" s="778"/>
      <c r="N62" s="778"/>
      <c r="O62" s="779"/>
    </row>
    <row r="63" spans="2:15" s="224" customFormat="1" x14ac:dyDescent="0.25">
      <c r="B63" s="222" t="s">
        <v>276</v>
      </c>
      <c r="C63" s="777"/>
      <c r="D63" s="778"/>
      <c r="E63" s="778"/>
      <c r="F63" s="778"/>
      <c r="G63" s="778"/>
      <c r="H63" s="778"/>
      <c r="I63" s="778"/>
      <c r="J63" s="778"/>
      <c r="K63" s="778"/>
      <c r="L63" s="778"/>
      <c r="M63" s="778"/>
      <c r="N63" s="778"/>
      <c r="O63" s="779"/>
    </row>
    <row r="64" spans="2:15" s="224" customFormat="1" x14ac:dyDescent="0.25">
      <c r="B64" s="222" t="s">
        <v>276</v>
      </c>
      <c r="C64" s="777"/>
      <c r="D64" s="778"/>
      <c r="E64" s="778"/>
      <c r="F64" s="778"/>
      <c r="G64" s="778"/>
      <c r="H64" s="778"/>
      <c r="I64" s="778"/>
      <c r="J64" s="778"/>
      <c r="K64" s="778"/>
      <c r="L64" s="778"/>
      <c r="M64" s="778"/>
      <c r="N64" s="778"/>
      <c r="O64" s="779"/>
    </row>
    <row r="65" spans="2:24" s="224" customFormat="1" x14ac:dyDescent="0.25">
      <c r="B65" s="222"/>
      <c r="C65" s="777"/>
      <c r="D65" s="778"/>
      <c r="E65" s="778"/>
      <c r="F65" s="778"/>
      <c r="G65" s="778"/>
      <c r="H65" s="778"/>
      <c r="I65" s="778"/>
      <c r="J65" s="778"/>
      <c r="K65" s="778"/>
      <c r="L65" s="778"/>
      <c r="M65" s="778"/>
      <c r="N65" s="778"/>
      <c r="O65" s="779"/>
    </row>
    <row r="66" spans="2:24" s="224" customFormat="1" x14ac:dyDescent="0.25">
      <c r="B66" s="221"/>
      <c r="C66" s="780"/>
      <c r="D66" s="781"/>
      <c r="E66" s="781"/>
      <c r="F66" s="781"/>
      <c r="G66" s="781"/>
      <c r="H66" s="781"/>
      <c r="I66" s="781"/>
      <c r="J66" s="781"/>
      <c r="K66" s="781"/>
      <c r="L66" s="781"/>
      <c r="M66" s="781"/>
      <c r="N66" s="781"/>
      <c r="O66" s="782"/>
    </row>
    <row r="67" spans="2:24" s="224" customFormat="1" x14ac:dyDescent="0.25">
      <c r="B67" s="222"/>
      <c r="C67" s="222"/>
      <c r="D67" s="222"/>
      <c r="E67" s="222"/>
      <c r="F67" s="222"/>
      <c r="G67" s="222"/>
      <c r="H67" s="222"/>
      <c r="I67" s="222"/>
      <c r="J67" s="222"/>
      <c r="K67" s="222"/>
      <c r="L67" s="222"/>
      <c r="M67" s="222"/>
      <c r="N67" s="222"/>
      <c r="O67" s="228"/>
    </row>
    <row r="68" spans="2:24" x14ac:dyDescent="0.25">
      <c r="B68" s="229" t="s">
        <v>279</v>
      </c>
      <c r="C68" s="230"/>
      <c r="D68" s="230"/>
      <c r="E68" s="230"/>
      <c r="F68" s="230"/>
      <c r="G68" s="230"/>
      <c r="H68" s="230"/>
      <c r="I68" s="230"/>
      <c r="J68" s="230"/>
      <c r="K68" s="230"/>
      <c r="L68" s="230"/>
      <c r="M68" s="230"/>
      <c r="N68" s="230"/>
      <c r="O68" s="231"/>
    </row>
    <row r="70" spans="2:24" x14ac:dyDescent="0.25">
      <c r="N70" s="232"/>
    </row>
    <row r="71" spans="2:24" ht="15" customHeight="1" x14ac:dyDescent="0.25">
      <c r="B71" s="233"/>
      <c r="C71" s="233"/>
      <c r="D71" s="233"/>
      <c r="E71" s="233"/>
      <c r="F71" s="233"/>
      <c r="G71" s="233"/>
      <c r="H71" s="233"/>
      <c r="I71" s="233"/>
      <c r="J71" s="233"/>
      <c r="K71" s="233"/>
      <c r="L71" s="183"/>
      <c r="M71" s="183"/>
      <c r="N71" s="183"/>
      <c r="O71" s="183"/>
      <c r="P71" s="183"/>
      <c r="Q71" s="208"/>
      <c r="R71" s="208"/>
      <c r="S71" s="208"/>
      <c r="T71" s="208"/>
      <c r="U71" s="209"/>
      <c r="V71" s="209"/>
      <c r="W71" s="209"/>
      <c r="X71" s="209"/>
    </row>
    <row r="72" spans="2:24" x14ac:dyDescent="0.25">
      <c r="B72" s="234" t="s">
        <v>280</v>
      </c>
    </row>
    <row r="73" spans="2:24" x14ac:dyDescent="0.25">
      <c r="K73" s="215" t="s">
        <v>70</v>
      </c>
      <c r="N73" s="121"/>
    </row>
    <row r="74" spans="2:24" ht="25.5" customHeight="1" x14ac:dyDescent="0.25">
      <c r="B74" s="783" t="s">
        <v>281</v>
      </c>
      <c r="C74" s="786" t="s">
        <v>282</v>
      </c>
      <c r="D74" s="786"/>
      <c r="E74" s="786"/>
      <c r="F74" s="786"/>
      <c r="G74" s="786"/>
      <c r="H74" s="786"/>
      <c r="I74" s="786"/>
      <c r="J74" s="786"/>
      <c r="K74" s="786"/>
      <c r="L74" s="235"/>
      <c r="M74" s="235"/>
    </row>
    <row r="75" spans="2:24" ht="17.45" customHeight="1" x14ac:dyDescent="0.25">
      <c r="B75" s="784"/>
      <c r="C75" s="787" t="s">
        <v>261</v>
      </c>
      <c r="D75" s="787" t="s">
        <v>262</v>
      </c>
      <c r="E75" s="787" t="s">
        <v>283</v>
      </c>
      <c r="F75" s="787" t="s">
        <v>284</v>
      </c>
      <c r="G75" s="786" t="s">
        <v>285</v>
      </c>
      <c r="H75" s="721"/>
      <c r="I75" s="721"/>
      <c r="J75" s="721"/>
      <c r="K75" s="721"/>
      <c r="L75" s="236"/>
      <c r="M75" s="236"/>
    </row>
    <row r="76" spans="2:24" ht="47.25" customHeight="1" x14ac:dyDescent="0.25">
      <c r="B76" s="785"/>
      <c r="C76" s="788"/>
      <c r="D76" s="788"/>
      <c r="E76" s="788"/>
      <c r="F76" s="788"/>
      <c r="G76" s="219" t="s">
        <v>286</v>
      </c>
      <c r="H76" s="219" t="s">
        <v>287</v>
      </c>
      <c r="I76" s="219" t="s">
        <v>288</v>
      </c>
      <c r="J76" s="219" t="s">
        <v>289</v>
      </c>
      <c r="K76" s="219" t="s">
        <v>290</v>
      </c>
    </row>
    <row r="77" spans="2:24" s="224" customFormat="1" x14ac:dyDescent="0.25">
      <c r="B77" s="221" t="s">
        <v>72</v>
      </c>
      <c r="C77" s="222"/>
      <c r="D77" s="222"/>
      <c r="E77" s="222"/>
      <c r="F77" s="222"/>
      <c r="G77" s="222"/>
      <c r="H77" s="222"/>
      <c r="I77" s="222"/>
      <c r="J77" s="222"/>
      <c r="K77" s="222"/>
    </row>
    <row r="78" spans="2:24" s="224" customFormat="1" x14ac:dyDescent="0.25">
      <c r="B78" s="225" t="s">
        <v>273</v>
      </c>
      <c r="C78" s="222"/>
      <c r="D78" s="222"/>
      <c r="E78" s="222"/>
      <c r="F78" s="222"/>
      <c r="G78" s="222"/>
      <c r="H78" s="222"/>
      <c r="I78" s="222"/>
      <c r="J78" s="222"/>
      <c r="K78" s="222"/>
    </row>
    <row r="79" spans="2:24" s="224" customFormat="1" x14ac:dyDescent="0.25">
      <c r="B79" s="226" t="s">
        <v>275</v>
      </c>
      <c r="C79" s="222"/>
      <c r="D79" s="222"/>
      <c r="E79" s="222"/>
      <c r="F79" s="222"/>
      <c r="G79" s="222"/>
      <c r="H79" s="222"/>
      <c r="I79" s="222"/>
      <c r="J79" s="222"/>
      <c r="K79" s="222"/>
    </row>
    <row r="80" spans="2:24" s="224" customFormat="1" x14ac:dyDescent="0.25">
      <c r="B80" s="222" t="s">
        <v>276</v>
      </c>
      <c r="C80" s="222"/>
      <c r="D80" s="222"/>
      <c r="E80" s="222"/>
      <c r="F80" s="222"/>
      <c r="G80" s="222"/>
      <c r="H80" s="222"/>
      <c r="I80" s="222"/>
      <c r="J80" s="222"/>
      <c r="K80" s="222"/>
    </row>
    <row r="81" spans="2:11" s="224" customFormat="1" x14ac:dyDescent="0.25">
      <c r="B81" s="222" t="s">
        <v>276</v>
      </c>
      <c r="C81" s="222"/>
      <c r="D81" s="222"/>
      <c r="E81" s="222"/>
      <c r="F81" s="222"/>
      <c r="G81" s="222"/>
      <c r="H81" s="222"/>
      <c r="I81" s="222"/>
      <c r="J81" s="222"/>
      <c r="K81" s="222"/>
    </row>
    <row r="82" spans="2:11" s="224" customFormat="1" x14ac:dyDescent="0.25">
      <c r="B82" s="226" t="s">
        <v>277</v>
      </c>
      <c r="C82" s="222"/>
      <c r="D82" s="222"/>
      <c r="E82" s="222"/>
      <c r="F82" s="222"/>
      <c r="G82" s="222"/>
      <c r="H82" s="222"/>
      <c r="I82" s="222"/>
      <c r="J82" s="222"/>
      <c r="K82" s="222"/>
    </row>
    <row r="83" spans="2:11" s="224" customFormat="1" x14ac:dyDescent="0.25">
      <c r="B83" s="222" t="s">
        <v>276</v>
      </c>
      <c r="C83" s="222"/>
      <c r="D83" s="222"/>
      <c r="E83" s="222"/>
      <c r="F83" s="222"/>
      <c r="G83" s="222"/>
      <c r="H83" s="222"/>
      <c r="I83" s="222"/>
      <c r="J83" s="222"/>
      <c r="K83" s="222"/>
    </row>
    <row r="84" spans="2:11" s="224" customFormat="1" x14ac:dyDescent="0.25">
      <c r="B84" s="222" t="s">
        <v>276</v>
      </c>
      <c r="C84" s="222"/>
      <c r="D84" s="222"/>
      <c r="E84" s="222"/>
      <c r="F84" s="222"/>
      <c r="G84" s="222"/>
      <c r="H84" s="222"/>
      <c r="I84" s="222"/>
      <c r="J84" s="222"/>
      <c r="K84" s="222"/>
    </row>
    <row r="85" spans="2:11" s="224" customFormat="1" x14ac:dyDescent="0.25">
      <c r="B85" s="221" t="s">
        <v>278</v>
      </c>
      <c r="C85" s="222"/>
      <c r="D85" s="222"/>
      <c r="E85" s="222"/>
      <c r="F85" s="222"/>
      <c r="G85" s="222"/>
      <c r="H85" s="222"/>
      <c r="I85" s="222"/>
      <c r="J85" s="222"/>
      <c r="K85" s="222"/>
    </row>
    <row r="86" spans="2:11" s="224" customFormat="1" x14ac:dyDescent="0.25">
      <c r="B86" s="222" t="s">
        <v>276</v>
      </c>
      <c r="C86" s="222"/>
      <c r="D86" s="222"/>
      <c r="E86" s="222"/>
      <c r="F86" s="222"/>
      <c r="G86" s="222"/>
      <c r="H86" s="222"/>
      <c r="I86" s="222"/>
      <c r="J86" s="222"/>
      <c r="K86" s="222"/>
    </row>
    <row r="87" spans="2:11" s="224" customFormat="1" x14ac:dyDescent="0.25">
      <c r="B87" s="222" t="s">
        <v>276</v>
      </c>
      <c r="C87" s="222"/>
      <c r="D87" s="222"/>
      <c r="E87" s="222"/>
      <c r="F87" s="222"/>
      <c r="G87" s="222"/>
      <c r="H87" s="222"/>
      <c r="I87" s="222"/>
      <c r="J87" s="222"/>
      <c r="K87" s="222"/>
    </row>
    <row r="88" spans="2:11" s="224" customFormat="1" x14ac:dyDescent="0.25">
      <c r="B88" s="222"/>
      <c r="C88" s="222"/>
      <c r="D88" s="222"/>
      <c r="E88" s="222"/>
      <c r="F88" s="222"/>
      <c r="G88" s="222"/>
      <c r="H88" s="222"/>
      <c r="I88" s="222"/>
      <c r="J88" s="222"/>
      <c r="K88" s="222"/>
    </row>
    <row r="89" spans="2:11" s="224" customFormat="1" x14ac:dyDescent="0.25">
      <c r="B89" s="221" t="s">
        <v>73</v>
      </c>
      <c r="C89" s="222"/>
      <c r="D89" s="222"/>
      <c r="E89" s="222"/>
      <c r="F89" s="222"/>
      <c r="G89" s="222"/>
      <c r="H89" s="222"/>
      <c r="I89" s="222"/>
      <c r="J89" s="222"/>
      <c r="K89" s="222"/>
    </row>
    <row r="90" spans="2:11" s="224" customFormat="1" x14ac:dyDescent="0.25">
      <c r="B90" s="225" t="s">
        <v>273</v>
      </c>
      <c r="C90" s="222"/>
      <c r="D90" s="222"/>
      <c r="E90" s="222"/>
      <c r="F90" s="222"/>
      <c r="G90" s="222"/>
      <c r="H90" s="222"/>
      <c r="I90" s="222"/>
      <c r="J90" s="222"/>
      <c r="K90" s="222"/>
    </row>
    <row r="91" spans="2:11" s="224" customFormat="1" x14ac:dyDescent="0.25">
      <c r="B91" s="226" t="s">
        <v>275</v>
      </c>
      <c r="C91" s="222"/>
      <c r="D91" s="222"/>
      <c r="E91" s="222"/>
      <c r="F91" s="222"/>
      <c r="G91" s="222"/>
      <c r="H91" s="222"/>
      <c r="I91" s="222"/>
      <c r="J91" s="222"/>
      <c r="K91" s="222"/>
    </row>
    <row r="92" spans="2:11" s="224" customFormat="1" x14ac:dyDescent="0.25">
      <c r="B92" s="222" t="s">
        <v>276</v>
      </c>
      <c r="C92" s="222"/>
      <c r="D92" s="222"/>
      <c r="E92" s="222"/>
      <c r="F92" s="222"/>
      <c r="G92" s="222"/>
      <c r="H92" s="222"/>
      <c r="I92" s="222"/>
      <c r="J92" s="222"/>
      <c r="K92" s="222"/>
    </row>
    <row r="93" spans="2:11" s="224" customFormat="1" x14ac:dyDescent="0.25">
      <c r="B93" s="222" t="s">
        <v>276</v>
      </c>
      <c r="C93" s="222"/>
      <c r="D93" s="222"/>
      <c r="E93" s="222"/>
      <c r="F93" s="222"/>
      <c r="G93" s="222"/>
      <c r="H93" s="222"/>
      <c r="I93" s="222"/>
      <c r="J93" s="222"/>
      <c r="K93" s="222"/>
    </row>
    <row r="94" spans="2:11" s="224" customFormat="1" x14ac:dyDescent="0.25">
      <c r="B94" s="226" t="s">
        <v>277</v>
      </c>
      <c r="C94" s="222"/>
      <c r="D94" s="222"/>
      <c r="E94" s="222"/>
      <c r="F94" s="222"/>
      <c r="G94" s="222"/>
      <c r="H94" s="222"/>
      <c r="I94" s="222"/>
      <c r="J94" s="222"/>
      <c r="K94" s="222"/>
    </row>
    <row r="95" spans="2:11" s="224" customFormat="1" x14ac:dyDescent="0.25">
      <c r="B95" s="222" t="s">
        <v>276</v>
      </c>
      <c r="C95" s="222"/>
      <c r="D95" s="222"/>
      <c r="E95" s="222"/>
      <c r="F95" s="222"/>
      <c r="G95" s="222"/>
      <c r="H95" s="222"/>
      <c r="I95" s="222"/>
      <c r="J95" s="222"/>
      <c r="K95" s="222"/>
    </row>
    <row r="96" spans="2:11" s="224" customFormat="1" x14ac:dyDescent="0.25">
      <c r="B96" s="222" t="s">
        <v>276</v>
      </c>
      <c r="C96" s="222"/>
      <c r="D96" s="222"/>
      <c r="E96" s="222"/>
      <c r="F96" s="222"/>
      <c r="G96" s="222"/>
      <c r="H96" s="222"/>
      <c r="I96" s="222"/>
      <c r="J96" s="222"/>
      <c r="K96" s="222"/>
    </row>
    <row r="97" spans="2:11" s="224" customFormat="1" x14ac:dyDescent="0.25">
      <c r="B97" s="221" t="s">
        <v>278</v>
      </c>
      <c r="C97" s="222"/>
      <c r="D97" s="222"/>
      <c r="E97" s="222"/>
      <c r="F97" s="222"/>
      <c r="G97" s="222"/>
      <c r="H97" s="222"/>
      <c r="I97" s="222"/>
      <c r="J97" s="222"/>
      <c r="K97" s="222"/>
    </row>
    <row r="98" spans="2:11" s="224" customFormat="1" x14ac:dyDescent="0.25">
      <c r="B98" s="222" t="s">
        <v>276</v>
      </c>
      <c r="C98" s="222"/>
      <c r="D98" s="222"/>
      <c r="E98" s="222"/>
      <c r="F98" s="222"/>
      <c r="G98" s="222"/>
      <c r="H98" s="222"/>
      <c r="I98" s="222"/>
      <c r="J98" s="222"/>
      <c r="K98" s="222"/>
    </row>
    <row r="99" spans="2:11" s="224" customFormat="1" x14ac:dyDescent="0.25">
      <c r="B99" s="222" t="s">
        <v>276</v>
      </c>
      <c r="C99" s="222"/>
      <c r="D99" s="222"/>
      <c r="E99" s="222"/>
      <c r="F99" s="222"/>
      <c r="G99" s="222"/>
      <c r="H99" s="222"/>
      <c r="I99" s="222"/>
      <c r="J99" s="222"/>
      <c r="K99" s="222"/>
    </row>
    <row r="100" spans="2:11" s="224" customFormat="1" x14ac:dyDescent="0.25">
      <c r="B100" s="227"/>
      <c r="C100" s="222"/>
      <c r="D100" s="222"/>
      <c r="E100" s="222"/>
      <c r="F100" s="222"/>
      <c r="G100" s="222"/>
      <c r="H100" s="222"/>
      <c r="I100" s="222"/>
      <c r="J100" s="222"/>
      <c r="K100" s="222"/>
    </row>
    <row r="101" spans="2:11" s="224" customFormat="1" x14ac:dyDescent="0.25">
      <c r="B101" s="225" t="s">
        <v>84</v>
      </c>
      <c r="C101" s="222"/>
      <c r="D101" s="222"/>
      <c r="E101" s="222"/>
      <c r="F101" s="222"/>
      <c r="G101" s="222"/>
      <c r="H101" s="222"/>
      <c r="I101" s="222"/>
      <c r="J101" s="222"/>
      <c r="K101" s="222"/>
    </row>
    <row r="102" spans="2:11" s="224" customFormat="1" x14ac:dyDescent="0.25">
      <c r="B102" s="225" t="s">
        <v>273</v>
      </c>
      <c r="C102" s="222"/>
      <c r="D102" s="222"/>
      <c r="E102" s="222"/>
      <c r="F102" s="222"/>
      <c r="G102" s="222"/>
      <c r="H102" s="222"/>
      <c r="I102" s="222"/>
      <c r="J102" s="222"/>
      <c r="K102" s="222"/>
    </row>
    <row r="103" spans="2:11" s="224" customFormat="1" x14ac:dyDescent="0.25">
      <c r="B103" s="226" t="s">
        <v>275</v>
      </c>
      <c r="C103" s="222"/>
      <c r="D103" s="222"/>
      <c r="E103" s="222"/>
      <c r="F103" s="222"/>
      <c r="G103" s="222"/>
      <c r="H103" s="222"/>
      <c r="I103" s="222"/>
      <c r="J103" s="222"/>
      <c r="K103" s="222"/>
    </row>
    <row r="104" spans="2:11" s="224" customFormat="1" x14ac:dyDescent="0.25">
      <c r="B104" s="222" t="s">
        <v>276</v>
      </c>
      <c r="C104" s="222"/>
      <c r="D104" s="222"/>
      <c r="E104" s="222"/>
      <c r="F104" s="222"/>
      <c r="G104" s="222"/>
      <c r="H104" s="222"/>
      <c r="I104" s="222"/>
      <c r="J104" s="222"/>
      <c r="K104" s="222"/>
    </row>
    <row r="105" spans="2:11" s="224" customFormat="1" x14ac:dyDescent="0.25">
      <c r="B105" s="222" t="s">
        <v>276</v>
      </c>
      <c r="C105" s="222"/>
      <c r="D105" s="222"/>
      <c r="E105" s="222"/>
      <c r="F105" s="222"/>
      <c r="G105" s="222"/>
      <c r="H105" s="222"/>
      <c r="I105" s="222"/>
      <c r="J105" s="222"/>
      <c r="K105" s="222"/>
    </row>
    <row r="106" spans="2:11" s="224" customFormat="1" x14ac:dyDescent="0.25">
      <c r="B106" s="226" t="s">
        <v>277</v>
      </c>
      <c r="C106" s="222"/>
      <c r="D106" s="222"/>
      <c r="E106" s="222"/>
      <c r="F106" s="222"/>
      <c r="G106" s="222"/>
      <c r="H106" s="222"/>
      <c r="I106" s="222"/>
      <c r="J106" s="222"/>
      <c r="K106" s="222"/>
    </row>
    <row r="107" spans="2:11" s="224" customFormat="1" x14ac:dyDescent="0.25">
      <c r="B107" s="222" t="s">
        <v>276</v>
      </c>
      <c r="C107" s="222"/>
      <c r="D107" s="222"/>
      <c r="E107" s="222"/>
      <c r="F107" s="222"/>
      <c r="G107" s="222"/>
      <c r="H107" s="222"/>
      <c r="I107" s="222"/>
      <c r="J107" s="222"/>
      <c r="K107" s="222"/>
    </row>
    <row r="108" spans="2:11" s="224" customFormat="1" x14ac:dyDescent="0.25">
      <c r="B108" s="222" t="s">
        <v>276</v>
      </c>
      <c r="C108" s="222"/>
      <c r="D108" s="222"/>
      <c r="E108" s="222"/>
      <c r="F108" s="222"/>
      <c r="G108" s="222"/>
      <c r="H108" s="222"/>
      <c r="I108" s="222"/>
      <c r="J108" s="222"/>
      <c r="K108" s="222"/>
    </row>
    <row r="109" spans="2:11" s="224" customFormat="1" x14ac:dyDescent="0.25">
      <c r="B109" s="221" t="s">
        <v>278</v>
      </c>
      <c r="C109" s="222"/>
      <c r="D109" s="222"/>
      <c r="E109" s="222"/>
      <c r="F109" s="222"/>
      <c r="G109" s="222"/>
      <c r="H109" s="222"/>
      <c r="I109" s="222"/>
      <c r="J109" s="222"/>
      <c r="K109" s="222"/>
    </row>
    <row r="110" spans="2:11" s="224" customFormat="1" x14ac:dyDescent="0.25">
      <c r="B110" s="222" t="s">
        <v>276</v>
      </c>
      <c r="C110" s="222"/>
      <c r="D110" s="222"/>
      <c r="E110" s="222"/>
      <c r="F110" s="222"/>
      <c r="G110" s="222"/>
      <c r="H110" s="222"/>
      <c r="I110" s="222"/>
      <c r="J110" s="222"/>
      <c r="K110" s="222"/>
    </row>
    <row r="111" spans="2:11" s="224" customFormat="1" x14ac:dyDescent="0.25">
      <c r="B111" s="222" t="s">
        <v>276</v>
      </c>
      <c r="C111" s="222"/>
      <c r="D111" s="222"/>
      <c r="E111" s="222"/>
      <c r="F111" s="222"/>
      <c r="G111" s="222"/>
      <c r="H111" s="222"/>
      <c r="I111" s="222"/>
      <c r="J111" s="222"/>
      <c r="K111" s="222"/>
    </row>
    <row r="112" spans="2:11" s="224" customFormat="1" x14ac:dyDescent="0.25">
      <c r="B112" s="227"/>
      <c r="C112" s="222"/>
      <c r="D112" s="222"/>
      <c r="E112" s="222"/>
      <c r="F112" s="222"/>
      <c r="G112" s="222"/>
      <c r="H112" s="222"/>
      <c r="I112" s="222"/>
      <c r="J112" s="222"/>
      <c r="K112" s="222"/>
    </row>
    <row r="113" spans="2:11" s="224" customFormat="1" x14ac:dyDescent="0.25">
      <c r="B113" s="225" t="s">
        <v>85</v>
      </c>
      <c r="C113" s="222"/>
      <c r="D113" s="222"/>
      <c r="E113" s="222"/>
      <c r="F113" s="222"/>
      <c r="G113" s="222"/>
      <c r="H113" s="222"/>
      <c r="I113" s="222"/>
      <c r="J113" s="222"/>
      <c r="K113" s="222"/>
    </row>
    <row r="114" spans="2:11" s="224" customFormat="1" x14ac:dyDescent="0.25">
      <c r="B114" s="225" t="s">
        <v>273</v>
      </c>
      <c r="C114" s="222"/>
      <c r="D114" s="222"/>
      <c r="E114" s="222"/>
      <c r="F114" s="222"/>
      <c r="G114" s="222"/>
      <c r="H114" s="222"/>
      <c r="I114" s="222"/>
      <c r="J114" s="222"/>
      <c r="K114" s="222"/>
    </row>
    <row r="115" spans="2:11" s="224" customFormat="1" x14ac:dyDescent="0.25">
      <c r="B115" s="226" t="s">
        <v>275</v>
      </c>
      <c r="C115" s="222"/>
      <c r="D115" s="222"/>
      <c r="E115" s="222"/>
      <c r="F115" s="222"/>
      <c r="G115" s="222"/>
      <c r="H115" s="222"/>
      <c r="I115" s="222"/>
      <c r="J115" s="222"/>
      <c r="K115" s="222"/>
    </row>
    <row r="116" spans="2:11" s="224" customFormat="1" x14ac:dyDescent="0.25">
      <c r="B116" s="222" t="s">
        <v>276</v>
      </c>
      <c r="C116" s="222"/>
      <c r="D116" s="222"/>
      <c r="E116" s="222"/>
      <c r="F116" s="222"/>
      <c r="G116" s="222"/>
      <c r="H116" s="222"/>
      <c r="I116" s="222"/>
      <c r="J116" s="222"/>
      <c r="K116" s="222"/>
    </row>
    <row r="117" spans="2:11" s="224" customFormat="1" x14ac:dyDescent="0.25">
      <c r="B117" s="222" t="s">
        <v>276</v>
      </c>
      <c r="C117" s="222"/>
      <c r="D117" s="222"/>
      <c r="E117" s="222"/>
      <c r="F117" s="222"/>
      <c r="G117" s="222"/>
      <c r="H117" s="222"/>
      <c r="I117" s="222"/>
      <c r="J117" s="222"/>
      <c r="K117" s="222"/>
    </row>
    <row r="118" spans="2:11" s="224" customFormat="1" x14ac:dyDescent="0.25">
      <c r="B118" s="226" t="s">
        <v>277</v>
      </c>
      <c r="C118" s="222"/>
      <c r="D118" s="222"/>
      <c r="E118" s="222"/>
      <c r="F118" s="222"/>
      <c r="G118" s="222"/>
      <c r="H118" s="222"/>
      <c r="I118" s="222"/>
      <c r="J118" s="222"/>
      <c r="K118" s="222"/>
    </row>
    <row r="119" spans="2:11" s="224" customFormat="1" x14ac:dyDescent="0.25">
      <c r="B119" s="222" t="s">
        <v>276</v>
      </c>
      <c r="C119" s="222"/>
      <c r="D119" s="222"/>
      <c r="E119" s="222"/>
      <c r="F119" s="222"/>
      <c r="G119" s="222"/>
      <c r="H119" s="222"/>
      <c r="I119" s="222"/>
      <c r="J119" s="222"/>
      <c r="K119" s="222"/>
    </row>
    <row r="120" spans="2:11" s="224" customFormat="1" x14ac:dyDescent="0.25">
      <c r="B120" s="222" t="s">
        <v>276</v>
      </c>
      <c r="C120" s="222"/>
      <c r="D120" s="222"/>
      <c r="E120" s="222"/>
      <c r="F120" s="222"/>
      <c r="G120" s="222"/>
      <c r="H120" s="222"/>
      <c r="I120" s="222"/>
      <c r="J120" s="222"/>
      <c r="K120" s="222"/>
    </row>
    <row r="121" spans="2:11" s="224" customFormat="1" x14ac:dyDescent="0.25">
      <c r="B121" s="221" t="s">
        <v>278</v>
      </c>
      <c r="C121" s="222"/>
      <c r="D121" s="222"/>
      <c r="E121" s="222"/>
      <c r="F121" s="222"/>
      <c r="G121" s="222"/>
      <c r="H121" s="222"/>
      <c r="I121" s="222"/>
      <c r="J121" s="222"/>
      <c r="K121" s="222"/>
    </row>
    <row r="122" spans="2:11" s="224" customFormat="1" x14ac:dyDescent="0.25">
      <c r="B122" s="222" t="s">
        <v>276</v>
      </c>
      <c r="C122" s="222"/>
      <c r="D122" s="222"/>
      <c r="E122" s="222"/>
      <c r="F122" s="222"/>
      <c r="G122" s="222"/>
      <c r="H122" s="222"/>
      <c r="I122" s="222"/>
      <c r="J122" s="222"/>
      <c r="K122" s="222"/>
    </row>
    <row r="123" spans="2:11" s="224" customFormat="1" x14ac:dyDescent="0.25">
      <c r="B123" s="222" t="s">
        <v>276</v>
      </c>
      <c r="C123" s="222"/>
      <c r="D123" s="222"/>
      <c r="E123" s="222"/>
      <c r="F123" s="222"/>
      <c r="G123" s="222"/>
      <c r="H123" s="222"/>
      <c r="I123" s="222"/>
      <c r="J123" s="222"/>
      <c r="K123" s="222"/>
    </row>
    <row r="124" spans="2:11" s="224" customFormat="1" x14ac:dyDescent="0.25">
      <c r="B124" s="227"/>
      <c r="C124" s="222"/>
      <c r="D124" s="222"/>
      <c r="E124" s="222"/>
      <c r="F124" s="222"/>
      <c r="G124" s="222"/>
      <c r="H124" s="222"/>
      <c r="I124" s="222"/>
      <c r="J124" s="222"/>
      <c r="K124" s="222"/>
    </row>
    <row r="125" spans="2:11" s="224" customFormat="1" x14ac:dyDescent="0.25">
      <c r="B125" s="225" t="s">
        <v>86</v>
      </c>
      <c r="C125" s="222"/>
      <c r="D125" s="222"/>
      <c r="E125" s="222"/>
      <c r="F125" s="222"/>
      <c r="G125" s="222"/>
      <c r="H125" s="222"/>
      <c r="I125" s="222"/>
      <c r="J125" s="222"/>
      <c r="K125" s="222"/>
    </row>
    <row r="126" spans="2:11" s="224" customFormat="1" x14ac:dyDescent="0.25">
      <c r="B126" s="222" t="s">
        <v>276</v>
      </c>
      <c r="C126" s="222"/>
      <c r="D126" s="222"/>
      <c r="E126" s="222"/>
      <c r="F126" s="222"/>
      <c r="G126" s="222"/>
      <c r="H126" s="222"/>
      <c r="I126" s="222"/>
      <c r="J126" s="222"/>
      <c r="K126" s="222"/>
    </row>
    <row r="127" spans="2:11" s="224" customFormat="1" x14ac:dyDescent="0.25">
      <c r="B127" s="222" t="s">
        <v>276</v>
      </c>
      <c r="C127" s="222"/>
      <c r="D127" s="222"/>
      <c r="E127" s="222"/>
      <c r="F127" s="222"/>
      <c r="G127" s="222"/>
      <c r="H127" s="222"/>
      <c r="I127" s="222"/>
      <c r="J127" s="222"/>
      <c r="K127" s="222"/>
    </row>
    <row r="128" spans="2:11" s="224" customFormat="1" x14ac:dyDescent="0.25">
      <c r="B128" s="227"/>
      <c r="C128" s="222"/>
      <c r="D128" s="222"/>
      <c r="E128" s="222"/>
      <c r="F128" s="222"/>
      <c r="G128" s="222"/>
      <c r="H128" s="222"/>
      <c r="I128" s="222"/>
      <c r="J128" s="222"/>
      <c r="K128" s="222"/>
    </row>
    <row r="129" spans="2:11" s="224" customFormat="1" x14ac:dyDescent="0.25">
      <c r="B129" s="225" t="s">
        <v>87</v>
      </c>
      <c r="C129" s="222"/>
      <c r="D129" s="222"/>
      <c r="E129" s="222"/>
      <c r="F129" s="222"/>
      <c r="G129" s="222"/>
      <c r="H129" s="222"/>
      <c r="I129" s="222"/>
      <c r="J129" s="222"/>
      <c r="K129" s="222"/>
    </row>
    <row r="130" spans="2:11" s="224" customFormat="1" x14ac:dyDescent="0.25">
      <c r="B130" s="222" t="s">
        <v>276</v>
      </c>
      <c r="C130" s="222"/>
      <c r="D130" s="222"/>
      <c r="E130" s="222"/>
      <c r="F130" s="222"/>
      <c r="G130" s="222"/>
      <c r="H130" s="222"/>
      <c r="I130" s="222"/>
      <c r="J130" s="222"/>
      <c r="K130" s="222"/>
    </row>
    <row r="131" spans="2:11" s="224" customFormat="1" x14ac:dyDescent="0.25">
      <c r="B131" s="222" t="s">
        <v>276</v>
      </c>
      <c r="C131" s="222"/>
      <c r="D131" s="222"/>
      <c r="E131" s="222"/>
      <c r="F131" s="222"/>
      <c r="G131" s="222"/>
      <c r="H131" s="222"/>
      <c r="I131" s="222"/>
      <c r="J131" s="222"/>
      <c r="K131" s="222"/>
    </row>
    <row r="132" spans="2:11" s="224" customFormat="1" x14ac:dyDescent="0.25">
      <c r="B132" s="222"/>
      <c r="C132" s="222"/>
      <c r="D132" s="222"/>
      <c r="E132" s="222"/>
      <c r="F132" s="222"/>
      <c r="G132" s="222"/>
      <c r="H132" s="222"/>
      <c r="I132" s="222"/>
      <c r="J132" s="222"/>
      <c r="K132" s="222"/>
    </row>
    <row r="133" spans="2:11" s="224" customFormat="1" x14ac:dyDescent="0.25">
      <c r="B133" s="221"/>
      <c r="C133" s="222"/>
      <c r="D133" s="222"/>
      <c r="E133" s="222"/>
      <c r="F133" s="222"/>
      <c r="G133" s="222"/>
      <c r="H133" s="222"/>
      <c r="I133" s="222"/>
      <c r="J133" s="222"/>
      <c r="K133" s="222"/>
    </row>
    <row r="134" spans="2:11" s="224" customFormat="1" x14ac:dyDescent="0.25">
      <c r="B134" s="222"/>
      <c r="C134" s="222"/>
      <c r="D134" s="222"/>
      <c r="E134" s="222"/>
      <c r="F134" s="222"/>
      <c r="G134" s="222"/>
      <c r="H134" s="222"/>
      <c r="I134" s="222"/>
      <c r="J134" s="222"/>
      <c r="K134" s="222"/>
    </row>
    <row r="135" spans="2:11" x14ac:dyDescent="0.25">
      <c r="B135" s="229" t="s">
        <v>279</v>
      </c>
      <c r="C135" s="230"/>
      <c r="D135" s="230"/>
      <c r="E135" s="230"/>
      <c r="F135" s="230"/>
      <c r="G135" s="230"/>
      <c r="H135" s="230"/>
      <c r="I135" s="230"/>
      <c r="J135" s="230"/>
      <c r="K135" s="230"/>
    </row>
  </sheetData>
  <mergeCells count="16">
    <mergeCell ref="J8:L8"/>
    <mergeCell ref="M8:O8"/>
    <mergeCell ref="C11:O66"/>
    <mergeCell ref="B74:B76"/>
    <mergeCell ref="C74:K74"/>
    <mergeCell ref="C75:C76"/>
    <mergeCell ref="D75:D76"/>
    <mergeCell ref="E75:E76"/>
    <mergeCell ref="F75:F76"/>
    <mergeCell ref="G75:K75"/>
    <mergeCell ref="B8:B9"/>
    <mergeCell ref="C8:C9"/>
    <mergeCell ref="D8:D9"/>
    <mergeCell ref="E8:E9"/>
    <mergeCell ref="F8:F9"/>
    <mergeCell ref="G8:I8"/>
  </mergeCells>
  <pageMargins left="0.47244094488188981" right="0.19685039370078741" top="0.39370078740157483" bottom="0.35433070866141736" header="0.23622047244094491" footer="0.23622047244094491"/>
  <pageSetup paperSize="9" scale="50" orientation="landscape" r:id="rId1"/>
  <headerFooter alignWithMargins="0">
    <oddHeader>&amp;F</oddHeader>
  </headerFooter>
  <rowBreaks count="1" manualBreakCount="1">
    <brk id="71" min="1" max="14"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P69"/>
  <sheetViews>
    <sheetView showGridLines="0" view="pageBreakPreview" topLeftCell="D27" zoomScale="60" zoomScaleNormal="80" workbookViewId="0">
      <selection activeCell="B2" sqref="B2:D2"/>
    </sheetView>
  </sheetViews>
  <sheetFormatPr defaultColWidth="9.140625" defaultRowHeight="15" x14ac:dyDescent="0.25"/>
  <cols>
    <col min="1" max="1" width="4.5703125" style="205" customWidth="1"/>
    <col min="2" max="2" width="8.28515625" style="205" customWidth="1"/>
    <col min="3" max="3" width="46.42578125" style="205" customWidth="1"/>
    <col min="4" max="11" width="19.28515625" style="205" customWidth="1"/>
    <col min="12" max="12" width="18.85546875" style="205" customWidth="1"/>
    <col min="13" max="14" width="15.5703125" style="205" customWidth="1"/>
    <col min="15" max="24" width="14.42578125" style="205" customWidth="1"/>
    <col min="25" max="25" width="17.28515625" style="205" customWidth="1"/>
    <col min="26" max="26" width="13.28515625" style="205" bestFit="1" customWidth="1"/>
    <col min="27" max="27" width="14.7109375" style="205" customWidth="1"/>
    <col min="28" max="28" width="17.42578125" style="205" customWidth="1"/>
    <col min="29" max="32" width="15.7109375" style="205" customWidth="1"/>
    <col min="33" max="33" width="14.42578125" style="205" customWidth="1"/>
    <col min="34" max="34" width="16" style="205" customWidth="1"/>
    <col min="35" max="35" width="14" style="205" customWidth="1"/>
    <col min="36" max="38" width="12.7109375" style="205" customWidth="1"/>
    <col min="39" max="39" width="15.28515625" style="205" customWidth="1"/>
    <col min="40" max="40" width="12.5703125" style="205" customWidth="1"/>
    <col min="41" max="41" width="13.42578125" style="205" customWidth="1"/>
    <col min="42" max="42" width="13.5703125" style="205" customWidth="1"/>
    <col min="43" max="45" width="9.140625" style="205"/>
    <col min="46" max="46" width="11.28515625" style="205" customWidth="1"/>
    <col min="47" max="16384" width="9.140625" style="205"/>
  </cols>
  <sheetData>
    <row r="2" spans="2:42" x14ac:dyDescent="0.25">
      <c r="C2" s="206"/>
      <c r="D2" s="206"/>
      <c r="E2" s="206"/>
      <c r="F2" s="206"/>
      <c r="G2" s="206"/>
      <c r="H2" s="206"/>
      <c r="I2" s="206"/>
      <c r="J2" s="206"/>
      <c r="K2" s="206"/>
      <c r="L2" s="206"/>
      <c r="M2" s="206"/>
      <c r="N2" s="206"/>
      <c r="O2" s="206"/>
      <c r="P2" s="206"/>
      <c r="Q2" s="132"/>
      <c r="R2" s="132"/>
      <c r="S2" s="132"/>
      <c r="T2" s="132"/>
      <c r="U2" s="132"/>
    </row>
    <row r="3" spans="2:42" x14ac:dyDescent="0.25">
      <c r="C3" s="207"/>
      <c r="D3" s="207"/>
      <c r="E3" s="207"/>
      <c r="F3" s="207"/>
      <c r="G3" s="207"/>
      <c r="H3" s="207"/>
      <c r="I3" s="207"/>
      <c r="J3" s="207"/>
      <c r="K3" s="207"/>
      <c r="L3" s="132" t="s">
        <v>0</v>
      </c>
      <c r="M3" s="207"/>
      <c r="N3" s="207"/>
      <c r="O3" s="207"/>
      <c r="P3" s="207"/>
      <c r="Q3" s="208"/>
      <c r="R3" s="208"/>
      <c r="S3" s="208"/>
      <c r="T3" s="208"/>
      <c r="U3" s="208"/>
      <c r="V3" s="237"/>
      <c r="W3" s="237"/>
      <c r="X3" s="237"/>
    </row>
    <row r="4" spans="2:42" x14ac:dyDescent="0.25">
      <c r="C4" s="210"/>
      <c r="D4" s="210"/>
      <c r="E4" s="210"/>
      <c r="F4" s="210"/>
      <c r="G4" s="210"/>
      <c r="H4" s="210"/>
      <c r="I4" s="210"/>
      <c r="J4" s="210"/>
      <c r="K4" s="210"/>
      <c r="L4" s="183" t="s">
        <v>291</v>
      </c>
      <c r="M4" s="210"/>
      <c r="N4" s="210"/>
      <c r="O4" s="210"/>
      <c r="P4" s="210"/>
      <c r="Q4" s="212"/>
      <c r="R4" s="212"/>
      <c r="S4" s="212"/>
      <c r="T4" s="212"/>
      <c r="U4" s="212"/>
      <c r="V4" s="237"/>
      <c r="W4" s="237"/>
      <c r="X4" s="237"/>
    </row>
    <row r="5" spans="2:42" x14ac:dyDescent="0.25">
      <c r="C5" s="212"/>
      <c r="D5" s="212"/>
      <c r="E5" s="212"/>
      <c r="F5" s="212"/>
      <c r="G5" s="212"/>
      <c r="H5" s="212"/>
      <c r="I5" s="212"/>
      <c r="J5" s="212"/>
      <c r="K5" s="212"/>
      <c r="L5" s="211" t="s">
        <v>292</v>
      </c>
      <c r="M5" s="238"/>
      <c r="N5" s="238"/>
      <c r="O5" s="238"/>
      <c r="P5" s="238"/>
      <c r="Q5" s="238"/>
      <c r="R5" s="238"/>
      <c r="S5" s="238"/>
      <c r="T5" s="238"/>
      <c r="U5" s="238"/>
      <c r="V5" s="238"/>
      <c r="W5" s="238"/>
      <c r="X5" s="238"/>
      <c r="Y5" s="238"/>
      <c r="Z5" s="238"/>
      <c r="AA5" s="238"/>
      <c r="AB5" s="238"/>
      <c r="AC5" s="238"/>
      <c r="AD5" s="238"/>
      <c r="AE5" s="238"/>
      <c r="AF5" s="238"/>
      <c r="AG5" s="238"/>
      <c r="AH5" s="238"/>
      <c r="AI5" s="238"/>
      <c r="AJ5" s="212"/>
      <c r="AK5" s="212"/>
      <c r="AL5" s="212"/>
      <c r="AM5" s="209"/>
      <c r="AN5" s="209"/>
      <c r="AO5" s="209"/>
      <c r="AP5" s="209"/>
    </row>
    <row r="6" spans="2:42" x14ac:dyDescent="0.25">
      <c r="C6" s="213"/>
      <c r="D6" s="213"/>
      <c r="E6" s="213"/>
      <c r="F6" s="213"/>
      <c r="G6" s="213"/>
      <c r="H6" s="213"/>
      <c r="I6" s="213"/>
      <c r="J6" s="213"/>
      <c r="K6" s="213"/>
      <c r="L6" s="214"/>
      <c r="M6" s="209"/>
      <c r="N6" s="209"/>
      <c r="O6" s="209"/>
      <c r="P6" s="209"/>
      <c r="Q6" s="209"/>
      <c r="R6" s="209"/>
      <c r="S6" s="209"/>
      <c r="T6" s="209"/>
      <c r="U6" s="209"/>
      <c r="V6" s="209"/>
      <c r="W6" s="209"/>
      <c r="X6" s="209"/>
      <c r="Y6" s="209"/>
      <c r="Z6" s="209"/>
      <c r="AA6" s="209"/>
      <c r="AB6" s="209"/>
      <c r="AC6" s="209"/>
      <c r="AD6" s="209"/>
      <c r="AE6" s="209"/>
      <c r="AF6" s="209"/>
      <c r="AG6" s="209"/>
      <c r="AH6" s="209"/>
      <c r="AI6" s="209"/>
      <c r="AJ6" s="209"/>
      <c r="AK6" s="209"/>
      <c r="AL6" s="209"/>
      <c r="AM6" s="209"/>
      <c r="AN6" s="209"/>
      <c r="AO6" s="209"/>
      <c r="AP6" s="209"/>
    </row>
    <row r="7" spans="2:42" x14ac:dyDescent="0.25">
      <c r="C7" s="213"/>
      <c r="D7" s="213"/>
      <c r="E7" s="213"/>
      <c r="F7" s="213"/>
      <c r="G7" s="213"/>
      <c r="H7" s="213"/>
      <c r="I7" s="213"/>
      <c r="J7" s="213"/>
      <c r="K7" s="213"/>
      <c r="L7" s="214"/>
      <c r="M7" s="209"/>
      <c r="N7" s="209"/>
      <c r="O7" s="209"/>
      <c r="P7" s="209"/>
      <c r="Q7" s="209"/>
      <c r="R7" s="209"/>
      <c r="S7" s="209"/>
      <c r="T7" s="209"/>
      <c r="U7" s="209"/>
      <c r="V7" s="209"/>
      <c r="W7" s="209"/>
      <c r="X7" s="209"/>
      <c r="Y7" s="209"/>
      <c r="Z7" s="209"/>
      <c r="AA7" s="209"/>
      <c r="AB7" s="209"/>
      <c r="AC7" s="209"/>
      <c r="AD7" s="209"/>
      <c r="AE7" s="209"/>
      <c r="AF7" s="209"/>
      <c r="AG7" s="209"/>
      <c r="AH7" s="209"/>
      <c r="AI7" s="209"/>
      <c r="AJ7" s="209"/>
      <c r="AK7" s="209"/>
      <c r="AL7" s="209"/>
      <c r="AM7" s="209"/>
      <c r="AN7" s="209"/>
      <c r="AO7" s="209"/>
      <c r="AP7" s="209"/>
    </row>
    <row r="8" spans="2:42" ht="15" customHeight="1" x14ac:dyDescent="0.25">
      <c r="C8" s="214" t="s">
        <v>258</v>
      </c>
      <c r="D8" s="214"/>
      <c r="E8" s="214"/>
      <c r="F8" s="214"/>
      <c r="G8" s="214"/>
      <c r="H8" s="214"/>
      <c r="I8" s="214"/>
      <c r="J8" s="214"/>
      <c r="K8" s="214"/>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row>
    <row r="9" spans="2:42" x14ac:dyDescent="0.25">
      <c r="C9" s="213"/>
      <c r="D9" s="213"/>
      <c r="E9" s="213"/>
      <c r="F9" s="213"/>
      <c r="G9" s="213"/>
      <c r="H9" s="213"/>
      <c r="I9" s="213"/>
      <c r="J9" s="213"/>
      <c r="K9" s="213"/>
      <c r="L9" s="213"/>
      <c r="M9" s="209"/>
      <c r="N9" s="209"/>
      <c r="O9" s="209"/>
      <c r="P9" s="209"/>
      <c r="Q9" s="209"/>
      <c r="R9" s="209"/>
      <c r="S9" s="215" t="s">
        <v>70</v>
      </c>
      <c r="V9" s="209"/>
      <c r="W9" s="209"/>
      <c r="X9" s="209"/>
      <c r="Y9" s="209"/>
      <c r="Z9" s="209"/>
      <c r="AA9" s="215"/>
      <c r="AB9" s="215"/>
      <c r="AC9" s="209"/>
      <c r="AE9" s="209"/>
      <c r="AF9" s="209"/>
      <c r="AH9" s="239" t="s">
        <v>70</v>
      </c>
      <c r="AI9" s="215"/>
      <c r="AJ9" s="215"/>
      <c r="AK9" s="215"/>
      <c r="AL9" s="215"/>
      <c r="AM9" s="209"/>
      <c r="AN9" s="209"/>
      <c r="AO9" s="209"/>
    </row>
    <row r="10" spans="2:42" ht="15" customHeight="1" x14ac:dyDescent="0.25">
      <c r="B10" s="787" t="s">
        <v>2</v>
      </c>
      <c r="C10" s="787" t="s">
        <v>259</v>
      </c>
      <c r="D10" s="787" t="s">
        <v>260</v>
      </c>
      <c r="E10" s="787" t="s">
        <v>261</v>
      </c>
      <c r="F10" s="787" t="s">
        <v>262</v>
      </c>
      <c r="G10" s="787" t="s">
        <v>293</v>
      </c>
      <c r="H10" s="787" t="s">
        <v>294</v>
      </c>
      <c r="I10" s="787" t="s">
        <v>295</v>
      </c>
      <c r="J10" s="787" t="s">
        <v>296</v>
      </c>
      <c r="K10" s="787" t="s">
        <v>297</v>
      </c>
      <c r="L10" s="787" t="s">
        <v>298</v>
      </c>
      <c r="M10" s="787" t="s">
        <v>299</v>
      </c>
      <c r="N10" s="789" t="s">
        <v>252</v>
      </c>
      <c r="O10" s="790"/>
      <c r="P10" s="790"/>
      <c r="Q10" s="790"/>
      <c r="R10" s="790"/>
      <c r="S10" s="790"/>
      <c r="T10" s="791"/>
      <c r="U10" s="771" t="s">
        <v>300</v>
      </c>
      <c r="V10" s="772"/>
      <c r="W10" s="772"/>
      <c r="X10" s="772"/>
      <c r="Y10" s="772"/>
      <c r="Z10" s="772"/>
      <c r="AA10" s="773"/>
      <c r="AB10" s="771" t="s">
        <v>253</v>
      </c>
      <c r="AC10" s="772"/>
      <c r="AD10" s="772"/>
      <c r="AE10" s="772"/>
      <c r="AF10" s="772"/>
      <c r="AG10" s="772"/>
      <c r="AH10" s="773"/>
      <c r="AI10" s="786" t="s">
        <v>301</v>
      </c>
    </row>
    <row r="11" spans="2:42" ht="24.75" customHeight="1" x14ac:dyDescent="0.25">
      <c r="B11" s="792"/>
      <c r="C11" s="792"/>
      <c r="D11" s="792"/>
      <c r="E11" s="792"/>
      <c r="F11" s="792"/>
      <c r="G11" s="792"/>
      <c r="H11" s="792"/>
      <c r="I11" s="792"/>
      <c r="J11" s="792"/>
      <c r="K11" s="792"/>
      <c r="L11" s="792"/>
      <c r="M11" s="792"/>
      <c r="N11" s="787" t="s">
        <v>302</v>
      </c>
      <c r="O11" s="219" t="s">
        <v>123</v>
      </c>
      <c r="P11" s="219" t="s">
        <v>303</v>
      </c>
      <c r="Q11" s="219" t="s">
        <v>96</v>
      </c>
      <c r="R11" s="219" t="s">
        <v>96</v>
      </c>
      <c r="S11" s="219" t="s">
        <v>96</v>
      </c>
      <c r="T11" s="219" t="s">
        <v>96</v>
      </c>
      <c r="U11" s="787" t="s">
        <v>304</v>
      </c>
      <c r="V11" s="219" t="s">
        <v>123</v>
      </c>
      <c r="W11" s="219" t="s">
        <v>303</v>
      </c>
      <c r="X11" s="219" t="s">
        <v>96</v>
      </c>
      <c r="Y11" s="219" t="s">
        <v>96</v>
      </c>
      <c r="Z11" s="219" t="s">
        <v>96</v>
      </c>
      <c r="AA11" s="219" t="s">
        <v>96</v>
      </c>
      <c r="AB11" s="787" t="s">
        <v>305</v>
      </c>
      <c r="AC11" s="219" t="s">
        <v>123</v>
      </c>
      <c r="AD11" s="219" t="s">
        <v>303</v>
      </c>
      <c r="AE11" s="219" t="s">
        <v>96</v>
      </c>
      <c r="AF11" s="219" t="s">
        <v>96</v>
      </c>
      <c r="AG11" s="219" t="s">
        <v>96</v>
      </c>
      <c r="AH11" s="219" t="s">
        <v>96</v>
      </c>
      <c r="AI11" s="786"/>
    </row>
    <row r="12" spans="2:42" ht="26.25" customHeight="1" x14ac:dyDescent="0.25">
      <c r="B12" s="788"/>
      <c r="C12" s="788"/>
      <c r="D12" s="788"/>
      <c r="E12" s="788"/>
      <c r="F12" s="788"/>
      <c r="G12" s="788"/>
      <c r="H12" s="788"/>
      <c r="I12" s="788"/>
      <c r="J12" s="788"/>
      <c r="K12" s="788"/>
      <c r="L12" s="788"/>
      <c r="M12" s="788"/>
      <c r="N12" s="788"/>
      <c r="O12" s="23" t="s">
        <v>72</v>
      </c>
      <c r="P12" s="23" t="s">
        <v>73</v>
      </c>
      <c r="Q12" s="23" t="s">
        <v>84</v>
      </c>
      <c r="R12" s="23" t="s">
        <v>85</v>
      </c>
      <c r="S12" s="23" t="s">
        <v>86</v>
      </c>
      <c r="T12" s="23" t="s">
        <v>87</v>
      </c>
      <c r="U12" s="788"/>
      <c r="V12" s="23" t="s">
        <v>72</v>
      </c>
      <c r="W12" s="23" t="s">
        <v>73</v>
      </c>
      <c r="X12" s="23" t="s">
        <v>84</v>
      </c>
      <c r="Y12" s="23" t="s">
        <v>85</v>
      </c>
      <c r="Z12" s="23" t="s">
        <v>86</v>
      </c>
      <c r="AA12" s="23" t="s">
        <v>87</v>
      </c>
      <c r="AB12" s="788"/>
      <c r="AC12" s="23" t="s">
        <v>72</v>
      </c>
      <c r="AD12" s="23" t="s">
        <v>73</v>
      </c>
      <c r="AE12" s="23" t="s">
        <v>84</v>
      </c>
      <c r="AF12" s="23" t="s">
        <v>85</v>
      </c>
      <c r="AG12" s="23" t="s">
        <v>86</v>
      </c>
      <c r="AH12" s="23" t="s">
        <v>87</v>
      </c>
      <c r="AI12" s="786"/>
    </row>
    <row r="13" spans="2:42" s="224" customFormat="1" x14ac:dyDescent="0.25">
      <c r="B13" s="221"/>
      <c r="C13" s="221" t="s">
        <v>72</v>
      </c>
      <c r="D13" s="222"/>
      <c r="E13" s="222"/>
      <c r="F13" s="222"/>
      <c r="G13" s="222"/>
      <c r="H13" s="222"/>
      <c r="I13" s="222"/>
      <c r="J13" s="222"/>
      <c r="K13" s="222"/>
      <c r="L13" s="222"/>
      <c r="M13" s="222"/>
      <c r="N13" s="222"/>
      <c r="O13" s="222"/>
      <c r="P13" s="222"/>
      <c r="Q13" s="222"/>
      <c r="R13" s="222"/>
      <c r="S13" s="222"/>
      <c r="T13" s="222"/>
      <c r="U13" s="222"/>
      <c r="V13" s="222"/>
      <c r="W13" s="222"/>
      <c r="X13" s="222"/>
      <c r="Y13" s="222"/>
      <c r="Z13" s="222"/>
      <c r="AA13" s="222"/>
      <c r="AB13" s="222"/>
      <c r="AC13" s="222"/>
      <c r="AD13" s="222"/>
      <c r="AE13" s="222"/>
      <c r="AF13" s="222"/>
      <c r="AG13" s="222"/>
      <c r="AH13" s="222"/>
      <c r="AI13" s="222"/>
    </row>
    <row r="14" spans="2:42" s="224" customFormat="1" x14ac:dyDescent="0.25">
      <c r="B14" s="221"/>
      <c r="C14" s="225" t="s">
        <v>273</v>
      </c>
      <c r="D14" s="774" t="s">
        <v>274</v>
      </c>
      <c r="E14" s="775"/>
      <c r="F14" s="775"/>
      <c r="G14" s="775"/>
      <c r="H14" s="775"/>
      <c r="I14" s="775"/>
      <c r="J14" s="775"/>
      <c r="K14" s="775"/>
      <c r="L14" s="775"/>
      <c r="M14" s="775"/>
      <c r="N14" s="775"/>
      <c r="O14" s="775"/>
      <c r="P14" s="775"/>
      <c r="Q14" s="775"/>
      <c r="R14" s="775"/>
      <c r="S14" s="775"/>
      <c r="T14" s="775"/>
      <c r="U14" s="775"/>
      <c r="V14" s="775"/>
      <c r="W14" s="775"/>
      <c r="X14" s="775"/>
      <c r="Y14" s="775"/>
      <c r="Z14" s="775"/>
      <c r="AA14" s="775"/>
      <c r="AB14" s="775"/>
      <c r="AC14" s="775"/>
      <c r="AD14" s="775"/>
      <c r="AE14" s="775"/>
      <c r="AF14" s="775"/>
      <c r="AG14" s="775"/>
      <c r="AH14" s="776"/>
      <c r="AI14" s="222"/>
    </row>
    <row r="15" spans="2:42" s="224" customFormat="1" x14ac:dyDescent="0.25">
      <c r="B15" s="221"/>
      <c r="C15" s="226" t="s">
        <v>275</v>
      </c>
      <c r="D15" s="777"/>
      <c r="E15" s="778"/>
      <c r="F15" s="778"/>
      <c r="G15" s="778"/>
      <c r="H15" s="778"/>
      <c r="I15" s="778"/>
      <c r="J15" s="778"/>
      <c r="K15" s="778"/>
      <c r="L15" s="778"/>
      <c r="M15" s="778"/>
      <c r="N15" s="778"/>
      <c r="O15" s="778"/>
      <c r="P15" s="778"/>
      <c r="Q15" s="778"/>
      <c r="R15" s="778"/>
      <c r="S15" s="778"/>
      <c r="T15" s="778"/>
      <c r="U15" s="778"/>
      <c r="V15" s="778"/>
      <c r="W15" s="778"/>
      <c r="X15" s="778"/>
      <c r="Y15" s="778"/>
      <c r="Z15" s="778"/>
      <c r="AA15" s="778"/>
      <c r="AB15" s="778"/>
      <c r="AC15" s="778"/>
      <c r="AD15" s="778"/>
      <c r="AE15" s="778"/>
      <c r="AF15" s="778"/>
      <c r="AG15" s="778"/>
      <c r="AH15" s="779"/>
      <c r="AI15" s="222"/>
    </row>
    <row r="16" spans="2:42" s="224" customFormat="1" x14ac:dyDescent="0.25">
      <c r="B16" s="221"/>
      <c r="C16" s="222" t="s">
        <v>276</v>
      </c>
      <c r="D16" s="777"/>
      <c r="E16" s="778"/>
      <c r="F16" s="778"/>
      <c r="G16" s="778"/>
      <c r="H16" s="778"/>
      <c r="I16" s="778"/>
      <c r="J16" s="778"/>
      <c r="K16" s="778"/>
      <c r="L16" s="778"/>
      <c r="M16" s="778"/>
      <c r="N16" s="778"/>
      <c r="O16" s="778"/>
      <c r="P16" s="778"/>
      <c r="Q16" s="778"/>
      <c r="R16" s="778"/>
      <c r="S16" s="778"/>
      <c r="T16" s="778"/>
      <c r="U16" s="778"/>
      <c r="V16" s="778"/>
      <c r="W16" s="778"/>
      <c r="X16" s="778"/>
      <c r="Y16" s="778"/>
      <c r="Z16" s="778"/>
      <c r="AA16" s="778"/>
      <c r="AB16" s="778"/>
      <c r="AC16" s="778"/>
      <c r="AD16" s="778"/>
      <c r="AE16" s="778"/>
      <c r="AF16" s="778"/>
      <c r="AG16" s="778"/>
      <c r="AH16" s="779"/>
      <c r="AI16" s="222"/>
    </row>
    <row r="17" spans="2:35" s="224" customFormat="1" x14ac:dyDescent="0.25">
      <c r="B17" s="221"/>
      <c r="C17" s="222" t="s">
        <v>276</v>
      </c>
      <c r="D17" s="777"/>
      <c r="E17" s="778"/>
      <c r="F17" s="778"/>
      <c r="G17" s="778"/>
      <c r="H17" s="778"/>
      <c r="I17" s="778"/>
      <c r="J17" s="778"/>
      <c r="K17" s="778"/>
      <c r="L17" s="778"/>
      <c r="M17" s="778"/>
      <c r="N17" s="778"/>
      <c r="O17" s="778"/>
      <c r="P17" s="778"/>
      <c r="Q17" s="778"/>
      <c r="R17" s="778"/>
      <c r="S17" s="778"/>
      <c r="T17" s="778"/>
      <c r="U17" s="778"/>
      <c r="V17" s="778"/>
      <c r="W17" s="778"/>
      <c r="X17" s="778"/>
      <c r="Y17" s="778"/>
      <c r="Z17" s="778"/>
      <c r="AA17" s="778"/>
      <c r="AB17" s="778"/>
      <c r="AC17" s="778"/>
      <c r="AD17" s="778"/>
      <c r="AE17" s="778"/>
      <c r="AF17" s="778"/>
      <c r="AG17" s="778"/>
      <c r="AH17" s="779"/>
      <c r="AI17" s="222"/>
    </row>
    <row r="18" spans="2:35" s="224" customFormat="1" x14ac:dyDescent="0.25">
      <c r="B18" s="221"/>
      <c r="C18" s="226" t="s">
        <v>277</v>
      </c>
      <c r="D18" s="777"/>
      <c r="E18" s="778"/>
      <c r="F18" s="778"/>
      <c r="G18" s="778"/>
      <c r="H18" s="778"/>
      <c r="I18" s="778"/>
      <c r="J18" s="778"/>
      <c r="K18" s="778"/>
      <c r="L18" s="778"/>
      <c r="M18" s="778"/>
      <c r="N18" s="778"/>
      <c r="O18" s="778"/>
      <c r="P18" s="778"/>
      <c r="Q18" s="778"/>
      <c r="R18" s="778"/>
      <c r="S18" s="778"/>
      <c r="T18" s="778"/>
      <c r="U18" s="778"/>
      <c r="V18" s="778"/>
      <c r="W18" s="778"/>
      <c r="X18" s="778"/>
      <c r="Y18" s="778"/>
      <c r="Z18" s="778"/>
      <c r="AA18" s="778"/>
      <c r="AB18" s="778"/>
      <c r="AC18" s="778"/>
      <c r="AD18" s="778"/>
      <c r="AE18" s="778"/>
      <c r="AF18" s="778"/>
      <c r="AG18" s="778"/>
      <c r="AH18" s="779"/>
      <c r="AI18" s="222"/>
    </row>
    <row r="19" spans="2:35" s="224" customFormat="1" x14ac:dyDescent="0.25">
      <c r="B19" s="221"/>
      <c r="C19" s="222" t="s">
        <v>276</v>
      </c>
      <c r="D19" s="777"/>
      <c r="E19" s="778"/>
      <c r="F19" s="778"/>
      <c r="G19" s="778"/>
      <c r="H19" s="778"/>
      <c r="I19" s="778"/>
      <c r="J19" s="778"/>
      <c r="K19" s="778"/>
      <c r="L19" s="778"/>
      <c r="M19" s="778"/>
      <c r="N19" s="778"/>
      <c r="O19" s="778"/>
      <c r="P19" s="778"/>
      <c r="Q19" s="778"/>
      <c r="R19" s="778"/>
      <c r="S19" s="778"/>
      <c r="T19" s="778"/>
      <c r="U19" s="778"/>
      <c r="V19" s="778"/>
      <c r="W19" s="778"/>
      <c r="X19" s="778"/>
      <c r="Y19" s="778"/>
      <c r="Z19" s="778"/>
      <c r="AA19" s="778"/>
      <c r="AB19" s="778"/>
      <c r="AC19" s="778"/>
      <c r="AD19" s="778"/>
      <c r="AE19" s="778"/>
      <c r="AF19" s="778"/>
      <c r="AG19" s="778"/>
      <c r="AH19" s="779"/>
      <c r="AI19" s="222"/>
    </row>
    <row r="20" spans="2:35" s="224" customFormat="1" x14ac:dyDescent="0.25">
      <c r="B20" s="221"/>
      <c r="C20" s="222" t="s">
        <v>276</v>
      </c>
      <c r="D20" s="777"/>
      <c r="E20" s="778"/>
      <c r="F20" s="778"/>
      <c r="G20" s="778"/>
      <c r="H20" s="778"/>
      <c r="I20" s="778"/>
      <c r="J20" s="778"/>
      <c r="K20" s="778"/>
      <c r="L20" s="778"/>
      <c r="M20" s="778"/>
      <c r="N20" s="778"/>
      <c r="O20" s="778"/>
      <c r="P20" s="778"/>
      <c r="Q20" s="778"/>
      <c r="R20" s="778"/>
      <c r="S20" s="778"/>
      <c r="T20" s="778"/>
      <c r="U20" s="778"/>
      <c r="V20" s="778"/>
      <c r="W20" s="778"/>
      <c r="X20" s="778"/>
      <c r="Y20" s="778"/>
      <c r="Z20" s="778"/>
      <c r="AA20" s="778"/>
      <c r="AB20" s="778"/>
      <c r="AC20" s="778"/>
      <c r="AD20" s="778"/>
      <c r="AE20" s="778"/>
      <c r="AF20" s="778"/>
      <c r="AG20" s="778"/>
      <c r="AH20" s="779"/>
      <c r="AI20" s="222"/>
    </row>
    <row r="21" spans="2:35" s="224" customFormat="1" x14ac:dyDescent="0.25">
      <c r="B21" s="221"/>
      <c r="C21" s="221" t="s">
        <v>278</v>
      </c>
      <c r="D21" s="777"/>
      <c r="E21" s="778"/>
      <c r="F21" s="778"/>
      <c r="G21" s="778"/>
      <c r="H21" s="778"/>
      <c r="I21" s="778"/>
      <c r="J21" s="778"/>
      <c r="K21" s="778"/>
      <c r="L21" s="778"/>
      <c r="M21" s="778"/>
      <c r="N21" s="778"/>
      <c r="O21" s="778"/>
      <c r="P21" s="778"/>
      <c r="Q21" s="778"/>
      <c r="R21" s="778"/>
      <c r="S21" s="778"/>
      <c r="T21" s="778"/>
      <c r="U21" s="778"/>
      <c r="V21" s="778"/>
      <c r="W21" s="778"/>
      <c r="X21" s="778"/>
      <c r="Y21" s="778"/>
      <c r="Z21" s="778"/>
      <c r="AA21" s="778"/>
      <c r="AB21" s="778"/>
      <c r="AC21" s="778"/>
      <c r="AD21" s="778"/>
      <c r="AE21" s="778"/>
      <c r="AF21" s="778"/>
      <c r="AG21" s="778"/>
      <c r="AH21" s="779"/>
      <c r="AI21" s="222"/>
    </row>
    <row r="22" spans="2:35" s="224" customFormat="1" x14ac:dyDescent="0.25">
      <c r="B22" s="221"/>
      <c r="C22" s="222" t="s">
        <v>276</v>
      </c>
      <c r="D22" s="777"/>
      <c r="E22" s="778"/>
      <c r="F22" s="778"/>
      <c r="G22" s="778"/>
      <c r="H22" s="778"/>
      <c r="I22" s="778"/>
      <c r="J22" s="778"/>
      <c r="K22" s="778"/>
      <c r="L22" s="778"/>
      <c r="M22" s="778"/>
      <c r="N22" s="778"/>
      <c r="O22" s="778"/>
      <c r="P22" s="778"/>
      <c r="Q22" s="778"/>
      <c r="R22" s="778"/>
      <c r="S22" s="778"/>
      <c r="T22" s="778"/>
      <c r="U22" s="778"/>
      <c r="V22" s="778"/>
      <c r="W22" s="778"/>
      <c r="X22" s="778"/>
      <c r="Y22" s="778"/>
      <c r="Z22" s="778"/>
      <c r="AA22" s="778"/>
      <c r="AB22" s="778"/>
      <c r="AC22" s="778"/>
      <c r="AD22" s="778"/>
      <c r="AE22" s="778"/>
      <c r="AF22" s="778"/>
      <c r="AG22" s="778"/>
      <c r="AH22" s="779"/>
      <c r="AI22" s="222"/>
    </row>
    <row r="23" spans="2:35" s="224" customFormat="1" x14ac:dyDescent="0.25">
      <c r="B23" s="221"/>
      <c r="C23" s="222" t="s">
        <v>276</v>
      </c>
      <c r="D23" s="777"/>
      <c r="E23" s="778"/>
      <c r="F23" s="778"/>
      <c r="G23" s="778"/>
      <c r="H23" s="778"/>
      <c r="I23" s="778"/>
      <c r="J23" s="778"/>
      <c r="K23" s="778"/>
      <c r="L23" s="778"/>
      <c r="M23" s="778"/>
      <c r="N23" s="778"/>
      <c r="O23" s="778"/>
      <c r="P23" s="778"/>
      <c r="Q23" s="778"/>
      <c r="R23" s="778"/>
      <c r="S23" s="778"/>
      <c r="T23" s="778"/>
      <c r="U23" s="778"/>
      <c r="V23" s="778"/>
      <c r="W23" s="778"/>
      <c r="X23" s="778"/>
      <c r="Y23" s="778"/>
      <c r="Z23" s="778"/>
      <c r="AA23" s="778"/>
      <c r="AB23" s="778"/>
      <c r="AC23" s="778"/>
      <c r="AD23" s="778"/>
      <c r="AE23" s="778"/>
      <c r="AF23" s="778"/>
      <c r="AG23" s="778"/>
      <c r="AH23" s="779"/>
      <c r="AI23" s="222"/>
    </row>
    <row r="24" spans="2:35" s="224" customFormat="1" x14ac:dyDescent="0.25">
      <c r="B24" s="221"/>
      <c r="C24" s="222"/>
      <c r="D24" s="777"/>
      <c r="E24" s="778"/>
      <c r="F24" s="778"/>
      <c r="G24" s="778"/>
      <c r="H24" s="778"/>
      <c r="I24" s="778"/>
      <c r="J24" s="778"/>
      <c r="K24" s="778"/>
      <c r="L24" s="778"/>
      <c r="M24" s="778"/>
      <c r="N24" s="778"/>
      <c r="O24" s="778"/>
      <c r="P24" s="778"/>
      <c r="Q24" s="778"/>
      <c r="R24" s="778"/>
      <c r="S24" s="778"/>
      <c r="T24" s="778"/>
      <c r="U24" s="778"/>
      <c r="V24" s="778"/>
      <c r="W24" s="778"/>
      <c r="X24" s="778"/>
      <c r="Y24" s="778"/>
      <c r="Z24" s="778"/>
      <c r="AA24" s="778"/>
      <c r="AB24" s="778"/>
      <c r="AC24" s="778"/>
      <c r="AD24" s="778"/>
      <c r="AE24" s="778"/>
      <c r="AF24" s="778"/>
      <c r="AG24" s="778"/>
      <c r="AH24" s="779"/>
      <c r="AI24" s="222"/>
    </row>
    <row r="25" spans="2:35" s="224" customFormat="1" x14ac:dyDescent="0.25">
      <c r="B25" s="221"/>
      <c r="C25" s="221" t="s">
        <v>73</v>
      </c>
      <c r="D25" s="777"/>
      <c r="E25" s="778"/>
      <c r="F25" s="778"/>
      <c r="G25" s="778"/>
      <c r="H25" s="778"/>
      <c r="I25" s="778"/>
      <c r="J25" s="778"/>
      <c r="K25" s="778"/>
      <c r="L25" s="778"/>
      <c r="M25" s="778"/>
      <c r="N25" s="778"/>
      <c r="O25" s="778"/>
      <c r="P25" s="778"/>
      <c r="Q25" s="778"/>
      <c r="R25" s="778"/>
      <c r="S25" s="778"/>
      <c r="T25" s="778"/>
      <c r="U25" s="778"/>
      <c r="V25" s="778"/>
      <c r="W25" s="778"/>
      <c r="X25" s="778"/>
      <c r="Y25" s="778"/>
      <c r="Z25" s="778"/>
      <c r="AA25" s="778"/>
      <c r="AB25" s="778"/>
      <c r="AC25" s="778"/>
      <c r="AD25" s="778"/>
      <c r="AE25" s="778"/>
      <c r="AF25" s="778"/>
      <c r="AG25" s="778"/>
      <c r="AH25" s="779"/>
      <c r="AI25" s="222"/>
    </row>
    <row r="26" spans="2:35" s="224" customFormat="1" x14ac:dyDescent="0.25">
      <c r="B26" s="221"/>
      <c r="C26" s="225" t="s">
        <v>273</v>
      </c>
      <c r="D26" s="777"/>
      <c r="E26" s="778"/>
      <c r="F26" s="778"/>
      <c r="G26" s="778"/>
      <c r="H26" s="778"/>
      <c r="I26" s="778"/>
      <c r="J26" s="778"/>
      <c r="K26" s="778"/>
      <c r="L26" s="778"/>
      <c r="M26" s="778"/>
      <c r="N26" s="778"/>
      <c r="O26" s="778"/>
      <c r="P26" s="778"/>
      <c r="Q26" s="778"/>
      <c r="R26" s="778"/>
      <c r="S26" s="778"/>
      <c r="T26" s="778"/>
      <c r="U26" s="778"/>
      <c r="V26" s="778"/>
      <c r="W26" s="778"/>
      <c r="X26" s="778"/>
      <c r="Y26" s="778"/>
      <c r="Z26" s="778"/>
      <c r="AA26" s="778"/>
      <c r="AB26" s="778"/>
      <c r="AC26" s="778"/>
      <c r="AD26" s="778"/>
      <c r="AE26" s="778"/>
      <c r="AF26" s="778"/>
      <c r="AG26" s="778"/>
      <c r="AH26" s="779"/>
      <c r="AI26" s="222"/>
    </row>
    <row r="27" spans="2:35" s="224" customFormat="1" x14ac:dyDescent="0.25">
      <c r="B27" s="221"/>
      <c r="C27" s="226" t="s">
        <v>275</v>
      </c>
      <c r="D27" s="777"/>
      <c r="E27" s="778"/>
      <c r="F27" s="778"/>
      <c r="G27" s="778"/>
      <c r="H27" s="778"/>
      <c r="I27" s="778"/>
      <c r="J27" s="778"/>
      <c r="K27" s="778"/>
      <c r="L27" s="778"/>
      <c r="M27" s="778"/>
      <c r="N27" s="778"/>
      <c r="O27" s="778"/>
      <c r="P27" s="778"/>
      <c r="Q27" s="778"/>
      <c r="R27" s="778"/>
      <c r="S27" s="778"/>
      <c r="T27" s="778"/>
      <c r="U27" s="778"/>
      <c r="V27" s="778"/>
      <c r="W27" s="778"/>
      <c r="X27" s="778"/>
      <c r="Y27" s="778"/>
      <c r="Z27" s="778"/>
      <c r="AA27" s="778"/>
      <c r="AB27" s="778"/>
      <c r="AC27" s="778"/>
      <c r="AD27" s="778"/>
      <c r="AE27" s="778"/>
      <c r="AF27" s="778"/>
      <c r="AG27" s="778"/>
      <c r="AH27" s="779"/>
      <c r="AI27" s="222"/>
    </row>
    <row r="28" spans="2:35" s="224" customFormat="1" x14ac:dyDescent="0.25">
      <c r="B28" s="221"/>
      <c r="C28" s="222" t="s">
        <v>276</v>
      </c>
      <c r="D28" s="777"/>
      <c r="E28" s="778"/>
      <c r="F28" s="778"/>
      <c r="G28" s="778"/>
      <c r="H28" s="778"/>
      <c r="I28" s="778"/>
      <c r="J28" s="778"/>
      <c r="K28" s="778"/>
      <c r="L28" s="778"/>
      <c r="M28" s="778"/>
      <c r="N28" s="778"/>
      <c r="O28" s="778"/>
      <c r="P28" s="778"/>
      <c r="Q28" s="778"/>
      <c r="R28" s="778"/>
      <c r="S28" s="778"/>
      <c r="T28" s="778"/>
      <c r="U28" s="778"/>
      <c r="V28" s="778"/>
      <c r="W28" s="778"/>
      <c r="X28" s="778"/>
      <c r="Y28" s="778"/>
      <c r="Z28" s="778"/>
      <c r="AA28" s="778"/>
      <c r="AB28" s="778"/>
      <c r="AC28" s="778"/>
      <c r="AD28" s="778"/>
      <c r="AE28" s="778"/>
      <c r="AF28" s="778"/>
      <c r="AG28" s="778"/>
      <c r="AH28" s="779"/>
      <c r="AI28" s="222"/>
    </row>
    <row r="29" spans="2:35" s="224" customFormat="1" x14ac:dyDescent="0.25">
      <c r="B29" s="221"/>
      <c r="C29" s="222" t="s">
        <v>276</v>
      </c>
      <c r="D29" s="777"/>
      <c r="E29" s="778"/>
      <c r="F29" s="778"/>
      <c r="G29" s="778"/>
      <c r="H29" s="778"/>
      <c r="I29" s="778"/>
      <c r="J29" s="778"/>
      <c r="K29" s="778"/>
      <c r="L29" s="778"/>
      <c r="M29" s="778"/>
      <c r="N29" s="778"/>
      <c r="O29" s="778"/>
      <c r="P29" s="778"/>
      <c r="Q29" s="778"/>
      <c r="R29" s="778"/>
      <c r="S29" s="778"/>
      <c r="T29" s="778"/>
      <c r="U29" s="778"/>
      <c r="V29" s="778"/>
      <c r="W29" s="778"/>
      <c r="X29" s="778"/>
      <c r="Y29" s="778"/>
      <c r="Z29" s="778"/>
      <c r="AA29" s="778"/>
      <c r="AB29" s="778"/>
      <c r="AC29" s="778"/>
      <c r="AD29" s="778"/>
      <c r="AE29" s="778"/>
      <c r="AF29" s="778"/>
      <c r="AG29" s="778"/>
      <c r="AH29" s="779"/>
      <c r="AI29" s="222"/>
    </row>
    <row r="30" spans="2:35" s="224" customFormat="1" x14ac:dyDescent="0.25">
      <c r="B30" s="221"/>
      <c r="C30" s="226" t="s">
        <v>277</v>
      </c>
      <c r="D30" s="777"/>
      <c r="E30" s="778"/>
      <c r="F30" s="778"/>
      <c r="G30" s="778"/>
      <c r="H30" s="778"/>
      <c r="I30" s="778"/>
      <c r="J30" s="778"/>
      <c r="K30" s="778"/>
      <c r="L30" s="778"/>
      <c r="M30" s="778"/>
      <c r="N30" s="778"/>
      <c r="O30" s="778"/>
      <c r="P30" s="778"/>
      <c r="Q30" s="778"/>
      <c r="R30" s="778"/>
      <c r="S30" s="778"/>
      <c r="T30" s="778"/>
      <c r="U30" s="778"/>
      <c r="V30" s="778"/>
      <c r="W30" s="778"/>
      <c r="X30" s="778"/>
      <c r="Y30" s="778"/>
      <c r="Z30" s="778"/>
      <c r="AA30" s="778"/>
      <c r="AB30" s="778"/>
      <c r="AC30" s="778"/>
      <c r="AD30" s="778"/>
      <c r="AE30" s="778"/>
      <c r="AF30" s="778"/>
      <c r="AG30" s="778"/>
      <c r="AH30" s="779"/>
      <c r="AI30" s="222"/>
    </row>
    <row r="31" spans="2:35" s="224" customFormat="1" x14ac:dyDescent="0.25">
      <c r="B31" s="221"/>
      <c r="C31" s="222" t="s">
        <v>276</v>
      </c>
      <c r="D31" s="777"/>
      <c r="E31" s="778"/>
      <c r="F31" s="778"/>
      <c r="G31" s="778"/>
      <c r="H31" s="778"/>
      <c r="I31" s="778"/>
      <c r="J31" s="778"/>
      <c r="K31" s="778"/>
      <c r="L31" s="778"/>
      <c r="M31" s="778"/>
      <c r="N31" s="778"/>
      <c r="O31" s="778"/>
      <c r="P31" s="778"/>
      <c r="Q31" s="778"/>
      <c r="R31" s="778"/>
      <c r="S31" s="778"/>
      <c r="T31" s="778"/>
      <c r="U31" s="778"/>
      <c r="V31" s="778"/>
      <c r="W31" s="778"/>
      <c r="X31" s="778"/>
      <c r="Y31" s="778"/>
      <c r="Z31" s="778"/>
      <c r="AA31" s="778"/>
      <c r="AB31" s="778"/>
      <c r="AC31" s="778"/>
      <c r="AD31" s="778"/>
      <c r="AE31" s="778"/>
      <c r="AF31" s="778"/>
      <c r="AG31" s="778"/>
      <c r="AH31" s="779"/>
      <c r="AI31" s="222"/>
    </row>
    <row r="32" spans="2:35" s="224" customFormat="1" x14ac:dyDescent="0.25">
      <c r="B32" s="221"/>
      <c r="C32" s="222" t="s">
        <v>276</v>
      </c>
      <c r="D32" s="777"/>
      <c r="E32" s="778"/>
      <c r="F32" s="778"/>
      <c r="G32" s="778"/>
      <c r="H32" s="778"/>
      <c r="I32" s="778"/>
      <c r="J32" s="778"/>
      <c r="K32" s="778"/>
      <c r="L32" s="778"/>
      <c r="M32" s="778"/>
      <c r="N32" s="778"/>
      <c r="O32" s="778"/>
      <c r="P32" s="778"/>
      <c r="Q32" s="778"/>
      <c r="R32" s="778"/>
      <c r="S32" s="778"/>
      <c r="T32" s="778"/>
      <c r="U32" s="778"/>
      <c r="V32" s="778"/>
      <c r="W32" s="778"/>
      <c r="X32" s="778"/>
      <c r="Y32" s="778"/>
      <c r="Z32" s="778"/>
      <c r="AA32" s="778"/>
      <c r="AB32" s="778"/>
      <c r="AC32" s="778"/>
      <c r="AD32" s="778"/>
      <c r="AE32" s="778"/>
      <c r="AF32" s="778"/>
      <c r="AG32" s="778"/>
      <c r="AH32" s="779"/>
      <c r="AI32" s="222"/>
    </row>
    <row r="33" spans="2:35" s="224" customFormat="1" x14ac:dyDescent="0.25">
      <c r="B33" s="221"/>
      <c r="C33" s="221" t="s">
        <v>278</v>
      </c>
      <c r="D33" s="777"/>
      <c r="E33" s="778"/>
      <c r="F33" s="778"/>
      <c r="G33" s="778"/>
      <c r="H33" s="778"/>
      <c r="I33" s="778"/>
      <c r="J33" s="778"/>
      <c r="K33" s="778"/>
      <c r="L33" s="778"/>
      <c r="M33" s="778"/>
      <c r="N33" s="778"/>
      <c r="O33" s="778"/>
      <c r="P33" s="778"/>
      <c r="Q33" s="778"/>
      <c r="R33" s="778"/>
      <c r="S33" s="778"/>
      <c r="T33" s="778"/>
      <c r="U33" s="778"/>
      <c r="V33" s="778"/>
      <c r="W33" s="778"/>
      <c r="X33" s="778"/>
      <c r="Y33" s="778"/>
      <c r="Z33" s="778"/>
      <c r="AA33" s="778"/>
      <c r="AB33" s="778"/>
      <c r="AC33" s="778"/>
      <c r="AD33" s="778"/>
      <c r="AE33" s="778"/>
      <c r="AF33" s="778"/>
      <c r="AG33" s="778"/>
      <c r="AH33" s="779"/>
      <c r="AI33" s="222"/>
    </row>
    <row r="34" spans="2:35" s="224" customFormat="1" x14ac:dyDescent="0.25">
      <c r="B34" s="221"/>
      <c r="C34" s="222" t="s">
        <v>276</v>
      </c>
      <c r="D34" s="777"/>
      <c r="E34" s="778"/>
      <c r="F34" s="778"/>
      <c r="G34" s="778"/>
      <c r="H34" s="778"/>
      <c r="I34" s="778"/>
      <c r="J34" s="778"/>
      <c r="K34" s="778"/>
      <c r="L34" s="778"/>
      <c r="M34" s="778"/>
      <c r="N34" s="778"/>
      <c r="O34" s="778"/>
      <c r="P34" s="778"/>
      <c r="Q34" s="778"/>
      <c r="R34" s="778"/>
      <c r="S34" s="778"/>
      <c r="T34" s="778"/>
      <c r="U34" s="778"/>
      <c r="V34" s="778"/>
      <c r="W34" s="778"/>
      <c r="X34" s="778"/>
      <c r="Y34" s="778"/>
      <c r="Z34" s="778"/>
      <c r="AA34" s="778"/>
      <c r="AB34" s="778"/>
      <c r="AC34" s="778"/>
      <c r="AD34" s="778"/>
      <c r="AE34" s="778"/>
      <c r="AF34" s="778"/>
      <c r="AG34" s="778"/>
      <c r="AH34" s="779"/>
      <c r="AI34" s="222"/>
    </row>
    <row r="35" spans="2:35" s="224" customFormat="1" x14ac:dyDescent="0.25">
      <c r="B35" s="221"/>
      <c r="C35" s="222" t="s">
        <v>276</v>
      </c>
      <c r="D35" s="777"/>
      <c r="E35" s="778"/>
      <c r="F35" s="778"/>
      <c r="G35" s="778"/>
      <c r="H35" s="778"/>
      <c r="I35" s="778"/>
      <c r="J35" s="778"/>
      <c r="K35" s="778"/>
      <c r="L35" s="778"/>
      <c r="M35" s="778"/>
      <c r="N35" s="778"/>
      <c r="O35" s="778"/>
      <c r="P35" s="778"/>
      <c r="Q35" s="778"/>
      <c r="R35" s="778"/>
      <c r="S35" s="778"/>
      <c r="T35" s="778"/>
      <c r="U35" s="778"/>
      <c r="V35" s="778"/>
      <c r="W35" s="778"/>
      <c r="X35" s="778"/>
      <c r="Y35" s="778"/>
      <c r="Z35" s="778"/>
      <c r="AA35" s="778"/>
      <c r="AB35" s="778"/>
      <c r="AC35" s="778"/>
      <c r="AD35" s="778"/>
      <c r="AE35" s="778"/>
      <c r="AF35" s="778"/>
      <c r="AG35" s="778"/>
      <c r="AH35" s="779"/>
      <c r="AI35" s="222"/>
    </row>
    <row r="36" spans="2:35" s="224" customFormat="1" x14ac:dyDescent="0.25">
      <c r="B36" s="221"/>
      <c r="C36" s="227"/>
      <c r="D36" s="777"/>
      <c r="E36" s="778"/>
      <c r="F36" s="778"/>
      <c r="G36" s="778"/>
      <c r="H36" s="778"/>
      <c r="I36" s="778"/>
      <c r="J36" s="778"/>
      <c r="K36" s="778"/>
      <c r="L36" s="778"/>
      <c r="M36" s="778"/>
      <c r="N36" s="778"/>
      <c r="O36" s="778"/>
      <c r="P36" s="778"/>
      <c r="Q36" s="778"/>
      <c r="R36" s="778"/>
      <c r="S36" s="778"/>
      <c r="T36" s="778"/>
      <c r="U36" s="778"/>
      <c r="V36" s="778"/>
      <c r="W36" s="778"/>
      <c r="X36" s="778"/>
      <c r="Y36" s="778"/>
      <c r="Z36" s="778"/>
      <c r="AA36" s="778"/>
      <c r="AB36" s="778"/>
      <c r="AC36" s="778"/>
      <c r="AD36" s="778"/>
      <c r="AE36" s="778"/>
      <c r="AF36" s="778"/>
      <c r="AG36" s="778"/>
      <c r="AH36" s="779"/>
      <c r="AI36" s="222"/>
    </row>
    <row r="37" spans="2:35" s="224" customFormat="1" x14ac:dyDescent="0.25">
      <c r="B37" s="221"/>
      <c r="C37" s="225" t="s">
        <v>84</v>
      </c>
      <c r="D37" s="777"/>
      <c r="E37" s="778"/>
      <c r="F37" s="778"/>
      <c r="G37" s="778"/>
      <c r="H37" s="778"/>
      <c r="I37" s="778"/>
      <c r="J37" s="778"/>
      <c r="K37" s="778"/>
      <c r="L37" s="778"/>
      <c r="M37" s="778"/>
      <c r="N37" s="778"/>
      <c r="O37" s="778"/>
      <c r="P37" s="778"/>
      <c r="Q37" s="778"/>
      <c r="R37" s="778"/>
      <c r="S37" s="778"/>
      <c r="T37" s="778"/>
      <c r="U37" s="778"/>
      <c r="V37" s="778"/>
      <c r="W37" s="778"/>
      <c r="X37" s="778"/>
      <c r="Y37" s="778"/>
      <c r="Z37" s="778"/>
      <c r="AA37" s="778"/>
      <c r="AB37" s="778"/>
      <c r="AC37" s="778"/>
      <c r="AD37" s="778"/>
      <c r="AE37" s="778"/>
      <c r="AF37" s="778"/>
      <c r="AG37" s="778"/>
      <c r="AH37" s="779"/>
      <c r="AI37" s="222"/>
    </row>
    <row r="38" spans="2:35" s="224" customFormat="1" x14ac:dyDescent="0.25">
      <c r="B38" s="221"/>
      <c r="C38" s="225" t="s">
        <v>273</v>
      </c>
      <c r="D38" s="777"/>
      <c r="E38" s="778"/>
      <c r="F38" s="778"/>
      <c r="G38" s="778"/>
      <c r="H38" s="778"/>
      <c r="I38" s="778"/>
      <c r="J38" s="778"/>
      <c r="K38" s="778"/>
      <c r="L38" s="778"/>
      <c r="M38" s="778"/>
      <c r="N38" s="778"/>
      <c r="O38" s="778"/>
      <c r="P38" s="778"/>
      <c r="Q38" s="778"/>
      <c r="R38" s="778"/>
      <c r="S38" s="778"/>
      <c r="T38" s="778"/>
      <c r="U38" s="778"/>
      <c r="V38" s="778"/>
      <c r="W38" s="778"/>
      <c r="X38" s="778"/>
      <c r="Y38" s="778"/>
      <c r="Z38" s="778"/>
      <c r="AA38" s="778"/>
      <c r="AB38" s="778"/>
      <c r="AC38" s="778"/>
      <c r="AD38" s="778"/>
      <c r="AE38" s="778"/>
      <c r="AF38" s="778"/>
      <c r="AG38" s="778"/>
      <c r="AH38" s="779"/>
      <c r="AI38" s="222"/>
    </row>
    <row r="39" spans="2:35" s="224" customFormat="1" x14ac:dyDescent="0.25">
      <c r="B39" s="221"/>
      <c r="C39" s="226" t="s">
        <v>275</v>
      </c>
      <c r="D39" s="777"/>
      <c r="E39" s="778"/>
      <c r="F39" s="778"/>
      <c r="G39" s="778"/>
      <c r="H39" s="778"/>
      <c r="I39" s="778"/>
      <c r="J39" s="778"/>
      <c r="K39" s="778"/>
      <c r="L39" s="778"/>
      <c r="M39" s="778"/>
      <c r="N39" s="778"/>
      <c r="O39" s="778"/>
      <c r="P39" s="778"/>
      <c r="Q39" s="778"/>
      <c r="R39" s="778"/>
      <c r="S39" s="778"/>
      <c r="T39" s="778"/>
      <c r="U39" s="778"/>
      <c r="V39" s="778"/>
      <c r="W39" s="778"/>
      <c r="X39" s="778"/>
      <c r="Y39" s="778"/>
      <c r="Z39" s="778"/>
      <c r="AA39" s="778"/>
      <c r="AB39" s="778"/>
      <c r="AC39" s="778"/>
      <c r="AD39" s="778"/>
      <c r="AE39" s="778"/>
      <c r="AF39" s="778"/>
      <c r="AG39" s="778"/>
      <c r="AH39" s="779"/>
      <c r="AI39" s="222"/>
    </row>
    <row r="40" spans="2:35" s="224" customFormat="1" x14ac:dyDescent="0.25">
      <c r="B40" s="221"/>
      <c r="C40" s="222" t="s">
        <v>276</v>
      </c>
      <c r="D40" s="777"/>
      <c r="E40" s="778"/>
      <c r="F40" s="778"/>
      <c r="G40" s="778"/>
      <c r="H40" s="778"/>
      <c r="I40" s="778"/>
      <c r="J40" s="778"/>
      <c r="K40" s="778"/>
      <c r="L40" s="778"/>
      <c r="M40" s="778"/>
      <c r="N40" s="778"/>
      <c r="O40" s="778"/>
      <c r="P40" s="778"/>
      <c r="Q40" s="778"/>
      <c r="R40" s="778"/>
      <c r="S40" s="778"/>
      <c r="T40" s="778"/>
      <c r="U40" s="778"/>
      <c r="V40" s="778"/>
      <c r="W40" s="778"/>
      <c r="X40" s="778"/>
      <c r="Y40" s="778"/>
      <c r="Z40" s="778"/>
      <c r="AA40" s="778"/>
      <c r="AB40" s="778"/>
      <c r="AC40" s="778"/>
      <c r="AD40" s="778"/>
      <c r="AE40" s="778"/>
      <c r="AF40" s="778"/>
      <c r="AG40" s="778"/>
      <c r="AH40" s="779"/>
      <c r="AI40" s="222"/>
    </row>
    <row r="41" spans="2:35" s="224" customFormat="1" x14ac:dyDescent="0.25">
      <c r="B41" s="221"/>
      <c r="C41" s="222" t="s">
        <v>276</v>
      </c>
      <c r="D41" s="777"/>
      <c r="E41" s="778"/>
      <c r="F41" s="778"/>
      <c r="G41" s="778"/>
      <c r="H41" s="778"/>
      <c r="I41" s="778"/>
      <c r="J41" s="778"/>
      <c r="K41" s="778"/>
      <c r="L41" s="778"/>
      <c r="M41" s="778"/>
      <c r="N41" s="778"/>
      <c r="O41" s="778"/>
      <c r="P41" s="778"/>
      <c r="Q41" s="778"/>
      <c r="R41" s="778"/>
      <c r="S41" s="778"/>
      <c r="T41" s="778"/>
      <c r="U41" s="778"/>
      <c r="V41" s="778"/>
      <c r="W41" s="778"/>
      <c r="X41" s="778"/>
      <c r="Y41" s="778"/>
      <c r="Z41" s="778"/>
      <c r="AA41" s="778"/>
      <c r="AB41" s="778"/>
      <c r="AC41" s="778"/>
      <c r="AD41" s="778"/>
      <c r="AE41" s="778"/>
      <c r="AF41" s="778"/>
      <c r="AG41" s="778"/>
      <c r="AH41" s="779"/>
      <c r="AI41" s="222"/>
    </row>
    <row r="42" spans="2:35" s="224" customFormat="1" x14ac:dyDescent="0.25">
      <c r="B42" s="221"/>
      <c r="C42" s="226" t="s">
        <v>277</v>
      </c>
      <c r="D42" s="777"/>
      <c r="E42" s="778"/>
      <c r="F42" s="778"/>
      <c r="G42" s="778"/>
      <c r="H42" s="778"/>
      <c r="I42" s="778"/>
      <c r="J42" s="778"/>
      <c r="K42" s="778"/>
      <c r="L42" s="778"/>
      <c r="M42" s="778"/>
      <c r="N42" s="778"/>
      <c r="O42" s="778"/>
      <c r="P42" s="778"/>
      <c r="Q42" s="778"/>
      <c r="R42" s="778"/>
      <c r="S42" s="778"/>
      <c r="T42" s="778"/>
      <c r="U42" s="778"/>
      <c r="V42" s="778"/>
      <c r="W42" s="778"/>
      <c r="X42" s="778"/>
      <c r="Y42" s="778"/>
      <c r="Z42" s="778"/>
      <c r="AA42" s="778"/>
      <c r="AB42" s="778"/>
      <c r="AC42" s="778"/>
      <c r="AD42" s="778"/>
      <c r="AE42" s="778"/>
      <c r="AF42" s="778"/>
      <c r="AG42" s="778"/>
      <c r="AH42" s="779"/>
      <c r="AI42" s="222"/>
    </row>
    <row r="43" spans="2:35" s="224" customFormat="1" x14ac:dyDescent="0.25">
      <c r="B43" s="221"/>
      <c r="C43" s="222" t="s">
        <v>276</v>
      </c>
      <c r="D43" s="777"/>
      <c r="E43" s="778"/>
      <c r="F43" s="778"/>
      <c r="G43" s="778"/>
      <c r="H43" s="778"/>
      <c r="I43" s="778"/>
      <c r="J43" s="778"/>
      <c r="K43" s="778"/>
      <c r="L43" s="778"/>
      <c r="M43" s="778"/>
      <c r="N43" s="778"/>
      <c r="O43" s="778"/>
      <c r="P43" s="778"/>
      <c r="Q43" s="778"/>
      <c r="R43" s="778"/>
      <c r="S43" s="778"/>
      <c r="T43" s="778"/>
      <c r="U43" s="778"/>
      <c r="V43" s="778"/>
      <c r="W43" s="778"/>
      <c r="X43" s="778"/>
      <c r="Y43" s="778"/>
      <c r="Z43" s="778"/>
      <c r="AA43" s="778"/>
      <c r="AB43" s="778"/>
      <c r="AC43" s="778"/>
      <c r="AD43" s="778"/>
      <c r="AE43" s="778"/>
      <c r="AF43" s="778"/>
      <c r="AG43" s="778"/>
      <c r="AH43" s="779"/>
      <c r="AI43" s="222"/>
    </row>
    <row r="44" spans="2:35" s="224" customFormat="1" x14ac:dyDescent="0.25">
      <c r="B44" s="221"/>
      <c r="C44" s="222" t="s">
        <v>276</v>
      </c>
      <c r="D44" s="777"/>
      <c r="E44" s="778"/>
      <c r="F44" s="778"/>
      <c r="G44" s="778"/>
      <c r="H44" s="778"/>
      <c r="I44" s="778"/>
      <c r="J44" s="778"/>
      <c r="K44" s="778"/>
      <c r="L44" s="778"/>
      <c r="M44" s="778"/>
      <c r="N44" s="778"/>
      <c r="O44" s="778"/>
      <c r="P44" s="778"/>
      <c r="Q44" s="778"/>
      <c r="R44" s="778"/>
      <c r="S44" s="778"/>
      <c r="T44" s="778"/>
      <c r="U44" s="778"/>
      <c r="V44" s="778"/>
      <c r="W44" s="778"/>
      <c r="X44" s="778"/>
      <c r="Y44" s="778"/>
      <c r="Z44" s="778"/>
      <c r="AA44" s="778"/>
      <c r="AB44" s="778"/>
      <c r="AC44" s="778"/>
      <c r="AD44" s="778"/>
      <c r="AE44" s="778"/>
      <c r="AF44" s="778"/>
      <c r="AG44" s="778"/>
      <c r="AH44" s="779"/>
      <c r="AI44" s="222"/>
    </row>
    <row r="45" spans="2:35" s="224" customFormat="1" x14ac:dyDescent="0.25">
      <c r="B45" s="221"/>
      <c r="C45" s="221" t="s">
        <v>278</v>
      </c>
      <c r="D45" s="777"/>
      <c r="E45" s="778"/>
      <c r="F45" s="778"/>
      <c r="G45" s="778"/>
      <c r="H45" s="778"/>
      <c r="I45" s="778"/>
      <c r="J45" s="778"/>
      <c r="K45" s="778"/>
      <c r="L45" s="778"/>
      <c r="M45" s="778"/>
      <c r="N45" s="778"/>
      <c r="O45" s="778"/>
      <c r="P45" s="778"/>
      <c r="Q45" s="778"/>
      <c r="R45" s="778"/>
      <c r="S45" s="778"/>
      <c r="T45" s="778"/>
      <c r="U45" s="778"/>
      <c r="V45" s="778"/>
      <c r="W45" s="778"/>
      <c r="X45" s="778"/>
      <c r="Y45" s="778"/>
      <c r="Z45" s="778"/>
      <c r="AA45" s="778"/>
      <c r="AB45" s="778"/>
      <c r="AC45" s="778"/>
      <c r="AD45" s="778"/>
      <c r="AE45" s="778"/>
      <c r="AF45" s="778"/>
      <c r="AG45" s="778"/>
      <c r="AH45" s="779"/>
      <c r="AI45" s="222"/>
    </row>
    <row r="46" spans="2:35" s="224" customFormat="1" x14ac:dyDescent="0.25">
      <c r="B46" s="221"/>
      <c r="C46" s="222" t="s">
        <v>276</v>
      </c>
      <c r="D46" s="777"/>
      <c r="E46" s="778"/>
      <c r="F46" s="778"/>
      <c r="G46" s="778"/>
      <c r="H46" s="778"/>
      <c r="I46" s="778"/>
      <c r="J46" s="778"/>
      <c r="K46" s="778"/>
      <c r="L46" s="778"/>
      <c r="M46" s="778"/>
      <c r="N46" s="778"/>
      <c r="O46" s="778"/>
      <c r="P46" s="778"/>
      <c r="Q46" s="778"/>
      <c r="R46" s="778"/>
      <c r="S46" s="778"/>
      <c r="T46" s="778"/>
      <c r="U46" s="778"/>
      <c r="V46" s="778"/>
      <c r="W46" s="778"/>
      <c r="X46" s="778"/>
      <c r="Y46" s="778"/>
      <c r="Z46" s="778"/>
      <c r="AA46" s="778"/>
      <c r="AB46" s="778"/>
      <c r="AC46" s="778"/>
      <c r="AD46" s="778"/>
      <c r="AE46" s="778"/>
      <c r="AF46" s="778"/>
      <c r="AG46" s="778"/>
      <c r="AH46" s="779"/>
      <c r="AI46" s="222"/>
    </row>
    <row r="47" spans="2:35" s="224" customFormat="1" x14ac:dyDescent="0.25">
      <c r="B47" s="221"/>
      <c r="C47" s="222" t="s">
        <v>276</v>
      </c>
      <c r="D47" s="777"/>
      <c r="E47" s="778"/>
      <c r="F47" s="778"/>
      <c r="G47" s="778"/>
      <c r="H47" s="778"/>
      <c r="I47" s="778"/>
      <c r="J47" s="778"/>
      <c r="K47" s="778"/>
      <c r="L47" s="778"/>
      <c r="M47" s="778"/>
      <c r="N47" s="778"/>
      <c r="O47" s="778"/>
      <c r="P47" s="778"/>
      <c r="Q47" s="778"/>
      <c r="R47" s="778"/>
      <c r="S47" s="778"/>
      <c r="T47" s="778"/>
      <c r="U47" s="778"/>
      <c r="V47" s="778"/>
      <c r="W47" s="778"/>
      <c r="X47" s="778"/>
      <c r="Y47" s="778"/>
      <c r="Z47" s="778"/>
      <c r="AA47" s="778"/>
      <c r="AB47" s="778"/>
      <c r="AC47" s="778"/>
      <c r="AD47" s="778"/>
      <c r="AE47" s="778"/>
      <c r="AF47" s="778"/>
      <c r="AG47" s="778"/>
      <c r="AH47" s="779"/>
      <c r="AI47" s="222"/>
    </row>
    <row r="48" spans="2:35" s="224" customFormat="1" x14ac:dyDescent="0.25">
      <c r="B48" s="221"/>
      <c r="C48" s="227"/>
      <c r="D48" s="777"/>
      <c r="E48" s="778"/>
      <c r="F48" s="778"/>
      <c r="G48" s="778"/>
      <c r="H48" s="778"/>
      <c r="I48" s="778"/>
      <c r="J48" s="778"/>
      <c r="K48" s="778"/>
      <c r="L48" s="778"/>
      <c r="M48" s="778"/>
      <c r="N48" s="778"/>
      <c r="O48" s="778"/>
      <c r="P48" s="778"/>
      <c r="Q48" s="778"/>
      <c r="R48" s="778"/>
      <c r="S48" s="778"/>
      <c r="T48" s="778"/>
      <c r="U48" s="778"/>
      <c r="V48" s="778"/>
      <c r="W48" s="778"/>
      <c r="X48" s="778"/>
      <c r="Y48" s="778"/>
      <c r="Z48" s="778"/>
      <c r="AA48" s="778"/>
      <c r="AB48" s="778"/>
      <c r="AC48" s="778"/>
      <c r="AD48" s="778"/>
      <c r="AE48" s="778"/>
      <c r="AF48" s="778"/>
      <c r="AG48" s="778"/>
      <c r="AH48" s="779"/>
      <c r="AI48" s="222"/>
    </row>
    <row r="49" spans="2:35" s="224" customFormat="1" x14ac:dyDescent="0.25">
      <c r="B49" s="221"/>
      <c r="C49" s="225" t="s">
        <v>85</v>
      </c>
      <c r="D49" s="777"/>
      <c r="E49" s="778"/>
      <c r="F49" s="778"/>
      <c r="G49" s="778"/>
      <c r="H49" s="778"/>
      <c r="I49" s="778"/>
      <c r="J49" s="778"/>
      <c r="K49" s="778"/>
      <c r="L49" s="778"/>
      <c r="M49" s="778"/>
      <c r="N49" s="778"/>
      <c r="O49" s="778"/>
      <c r="P49" s="778"/>
      <c r="Q49" s="778"/>
      <c r="R49" s="778"/>
      <c r="S49" s="778"/>
      <c r="T49" s="778"/>
      <c r="U49" s="778"/>
      <c r="V49" s="778"/>
      <c r="W49" s="778"/>
      <c r="X49" s="778"/>
      <c r="Y49" s="778"/>
      <c r="Z49" s="778"/>
      <c r="AA49" s="778"/>
      <c r="AB49" s="778"/>
      <c r="AC49" s="778"/>
      <c r="AD49" s="778"/>
      <c r="AE49" s="778"/>
      <c r="AF49" s="778"/>
      <c r="AG49" s="778"/>
      <c r="AH49" s="779"/>
      <c r="AI49" s="222"/>
    </row>
    <row r="50" spans="2:35" s="224" customFormat="1" x14ac:dyDescent="0.25">
      <c r="B50" s="221"/>
      <c r="C50" s="225" t="s">
        <v>273</v>
      </c>
      <c r="D50" s="777"/>
      <c r="E50" s="778"/>
      <c r="F50" s="778"/>
      <c r="G50" s="778"/>
      <c r="H50" s="778"/>
      <c r="I50" s="778"/>
      <c r="J50" s="778"/>
      <c r="K50" s="778"/>
      <c r="L50" s="778"/>
      <c r="M50" s="778"/>
      <c r="N50" s="778"/>
      <c r="O50" s="778"/>
      <c r="P50" s="778"/>
      <c r="Q50" s="778"/>
      <c r="R50" s="778"/>
      <c r="S50" s="778"/>
      <c r="T50" s="778"/>
      <c r="U50" s="778"/>
      <c r="V50" s="778"/>
      <c r="W50" s="778"/>
      <c r="X50" s="778"/>
      <c r="Y50" s="778"/>
      <c r="Z50" s="778"/>
      <c r="AA50" s="778"/>
      <c r="AB50" s="778"/>
      <c r="AC50" s="778"/>
      <c r="AD50" s="778"/>
      <c r="AE50" s="778"/>
      <c r="AF50" s="778"/>
      <c r="AG50" s="778"/>
      <c r="AH50" s="779"/>
      <c r="AI50" s="222"/>
    </row>
    <row r="51" spans="2:35" s="224" customFormat="1" x14ac:dyDescent="0.25">
      <c r="B51" s="221"/>
      <c r="C51" s="226" t="s">
        <v>275</v>
      </c>
      <c r="D51" s="777"/>
      <c r="E51" s="778"/>
      <c r="F51" s="778"/>
      <c r="G51" s="778"/>
      <c r="H51" s="778"/>
      <c r="I51" s="778"/>
      <c r="J51" s="778"/>
      <c r="K51" s="778"/>
      <c r="L51" s="778"/>
      <c r="M51" s="778"/>
      <c r="N51" s="778"/>
      <c r="O51" s="778"/>
      <c r="P51" s="778"/>
      <c r="Q51" s="778"/>
      <c r="R51" s="778"/>
      <c r="S51" s="778"/>
      <c r="T51" s="778"/>
      <c r="U51" s="778"/>
      <c r="V51" s="778"/>
      <c r="W51" s="778"/>
      <c r="X51" s="778"/>
      <c r="Y51" s="778"/>
      <c r="Z51" s="778"/>
      <c r="AA51" s="778"/>
      <c r="AB51" s="778"/>
      <c r="AC51" s="778"/>
      <c r="AD51" s="778"/>
      <c r="AE51" s="778"/>
      <c r="AF51" s="778"/>
      <c r="AG51" s="778"/>
      <c r="AH51" s="779"/>
      <c r="AI51" s="222"/>
    </row>
    <row r="52" spans="2:35" s="224" customFormat="1" x14ac:dyDescent="0.25">
      <c r="B52" s="221"/>
      <c r="C52" s="222" t="s">
        <v>276</v>
      </c>
      <c r="D52" s="777"/>
      <c r="E52" s="778"/>
      <c r="F52" s="778"/>
      <c r="G52" s="778"/>
      <c r="H52" s="778"/>
      <c r="I52" s="778"/>
      <c r="J52" s="778"/>
      <c r="K52" s="778"/>
      <c r="L52" s="778"/>
      <c r="M52" s="778"/>
      <c r="N52" s="778"/>
      <c r="O52" s="778"/>
      <c r="P52" s="778"/>
      <c r="Q52" s="778"/>
      <c r="R52" s="778"/>
      <c r="S52" s="778"/>
      <c r="T52" s="778"/>
      <c r="U52" s="778"/>
      <c r="V52" s="778"/>
      <c r="W52" s="778"/>
      <c r="X52" s="778"/>
      <c r="Y52" s="778"/>
      <c r="Z52" s="778"/>
      <c r="AA52" s="778"/>
      <c r="AB52" s="778"/>
      <c r="AC52" s="778"/>
      <c r="AD52" s="778"/>
      <c r="AE52" s="778"/>
      <c r="AF52" s="778"/>
      <c r="AG52" s="778"/>
      <c r="AH52" s="779"/>
      <c r="AI52" s="222"/>
    </row>
    <row r="53" spans="2:35" s="224" customFormat="1" x14ac:dyDescent="0.25">
      <c r="B53" s="221"/>
      <c r="C53" s="222" t="s">
        <v>276</v>
      </c>
      <c r="D53" s="777"/>
      <c r="E53" s="778"/>
      <c r="F53" s="778"/>
      <c r="G53" s="778"/>
      <c r="H53" s="778"/>
      <c r="I53" s="778"/>
      <c r="J53" s="778"/>
      <c r="K53" s="778"/>
      <c r="L53" s="778"/>
      <c r="M53" s="778"/>
      <c r="N53" s="778"/>
      <c r="O53" s="778"/>
      <c r="P53" s="778"/>
      <c r="Q53" s="778"/>
      <c r="R53" s="778"/>
      <c r="S53" s="778"/>
      <c r="T53" s="778"/>
      <c r="U53" s="778"/>
      <c r="V53" s="778"/>
      <c r="W53" s="778"/>
      <c r="X53" s="778"/>
      <c r="Y53" s="778"/>
      <c r="Z53" s="778"/>
      <c r="AA53" s="778"/>
      <c r="AB53" s="778"/>
      <c r="AC53" s="778"/>
      <c r="AD53" s="778"/>
      <c r="AE53" s="778"/>
      <c r="AF53" s="778"/>
      <c r="AG53" s="778"/>
      <c r="AH53" s="779"/>
      <c r="AI53" s="222"/>
    </row>
    <row r="54" spans="2:35" s="224" customFormat="1" x14ac:dyDescent="0.25">
      <c r="B54" s="221"/>
      <c r="C54" s="226" t="s">
        <v>277</v>
      </c>
      <c r="D54" s="777"/>
      <c r="E54" s="778"/>
      <c r="F54" s="778"/>
      <c r="G54" s="778"/>
      <c r="H54" s="778"/>
      <c r="I54" s="778"/>
      <c r="J54" s="778"/>
      <c r="K54" s="778"/>
      <c r="L54" s="778"/>
      <c r="M54" s="778"/>
      <c r="N54" s="778"/>
      <c r="O54" s="778"/>
      <c r="P54" s="778"/>
      <c r="Q54" s="778"/>
      <c r="R54" s="778"/>
      <c r="S54" s="778"/>
      <c r="T54" s="778"/>
      <c r="U54" s="778"/>
      <c r="V54" s="778"/>
      <c r="W54" s="778"/>
      <c r="X54" s="778"/>
      <c r="Y54" s="778"/>
      <c r="Z54" s="778"/>
      <c r="AA54" s="778"/>
      <c r="AB54" s="778"/>
      <c r="AC54" s="778"/>
      <c r="AD54" s="778"/>
      <c r="AE54" s="778"/>
      <c r="AF54" s="778"/>
      <c r="AG54" s="778"/>
      <c r="AH54" s="779"/>
      <c r="AI54" s="222"/>
    </row>
    <row r="55" spans="2:35" s="224" customFormat="1" x14ac:dyDescent="0.25">
      <c r="B55" s="221"/>
      <c r="C55" s="222" t="s">
        <v>276</v>
      </c>
      <c r="D55" s="777"/>
      <c r="E55" s="778"/>
      <c r="F55" s="778"/>
      <c r="G55" s="778"/>
      <c r="H55" s="778"/>
      <c r="I55" s="778"/>
      <c r="J55" s="778"/>
      <c r="K55" s="778"/>
      <c r="L55" s="778"/>
      <c r="M55" s="778"/>
      <c r="N55" s="778"/>
      <c r="O55" s="778"/>
      <c r="P55" s="778"/>
      <c r="Q55" s="778"/>
      <c r="R55" s="778"/>
      <c r="S55" s="778"/>
      <c r="T55" s="778"/>
      <c r="U55" s="778"/>
      <c r="V55" s="778"/>
      <c r="W55" s="778"/>
      <c r="X55" s="778"/>
      <c r="Y55" s="778"/>
      <c r="Z55" s="778"/>
      <c r="AA55" s="778"/>
      <c r="AB55" s="778"/>
      <c r="AC55" s="778"/>
      <c r="AD55" s="778"/>
      <c r="AE55" s="778"/>
      <c r="AF55" s="778"/>
      <c r="AG55" s="778"/>
      <c r="AH55" s="779"/>
      <c r="AI55" s="222"/>
    </row>
    <row r="56" spans="2:35" s="224" customFormat="1" x14ac:dyDescent="0.25">
      <c r="B56" s="221"/>
      <c r="C56" s="222" t="s">
        <v>276</v>
      </c>
      <c r="D56" s="777"/>
      <c r="E56" s="778"/>
      <c r="F56" s="778"/>
      <c r="G56" s="778"/>
      <c r="H56" s="778"/>
      <c r="I56" s="778"/>
      <c r="J56" s="778"/>
      <c r="K56" s="778"/>
      <c r="L56" s="778"/>
      <c r="M56" s="778"/>
      <c r="N56" s="778"/>
      <c r="O56" s="778"/>
      <c r="P56" s="778"/>
      <c r="Q56" s="778"/>
      <c r="R56" s="778"/>
      <c r="S56" s="778"/>
      <c r="T56" s="778"/>
      <c r="U56" s="778"/>
      <c r="V56" s="778"/>
      <c r="W56" s="778"/>
      <c r="X56" s="778"/>
      <c r="Y56" s="778"/>
      <c r="Z56" s="778"/>
      <c r="AA56" s="778"/>
      <c r="AB56" s="778"/>
      <c r="AC56" s="778"/>
      <c r="AD56" s="778"/>
      <c r="AE56" s="778"/>
      <c r="AF56" s="778"/>
      <c r="AG56" s="778"/>
      <c r="AH56" s="779"/>
      <c r="AI56" s="222"/>
    </row>
    <row r="57" spans="2:35" s="224" customFormat="1" x14ac:dyDescent="0.25">
      <c r="B57" s="221"/>
      <c r="C57" s="221" t="s">
        <v>278</v>
      </c>
      <c r="D57" s="777"/>
      <c r="E57" s="778"/>
      <c r="F57" s="778"/>
      <c r="G57" s="778"/>
      <c r="H57" s="778"/>
      <c r="I57" s="778"/>
      <c r="J57" s="778"/>
      <c r="K57" s="778"/>
      <c r="L57" s="778"/>
      <c r="M57" s="778"/>
      <c r="N57" s="778"/>
      <c r="O57" s="778"/>
      <c r="P57" s="778"/>
      <c r="Q57" s="778"/>
      <c r="R57" s="778"/>
      <c r="S57" s="778"/>
      <c r="T57" s="778"/>
      <c r="U57" s="778"/>
      <c r="V57" s="778"/>
      <c r="W57" s="778"/>
      <c r="X57" s="778"/>
      <c r="Y57" s="778"/>
      <c r="Z57" s="778"/>
      <c r="AA57" s="778"/>
      <c r="AB57" s="778"/>
      <c r="AC57" s="778"/>
      <c r="AD57" s="778"/>
      <c r="AE57" s="778"/>
      <c r="AF57" s="778"/>
      <c r="AG57" s="778"/>
      <c r="AH57" s="779"/>
      <c r="AI57" s="222"/>
    </row>
    <row r="58" spans="2:35" s="224" customFormat="1" x14ac:dyDescent="0.25">
      <c r="B58" s="221"/>
      <c r="C58" s="222" t="s">
        <v>276</v>
      </c>
      <c r="D58" s="777"/>
      <c r="E58" s="778"/>
      <c r="F58" s="778"/>
      <c r="G58" s="778"/>
      <c r="H58" s="778"/>
      <c r="I58" s="778"/>
      <c r="J58" s="778"/>
      <c r="K58" s="778"/>
      <c r="L58" s="778"/>
      <c r="M58" s="778"/>
      <c r="N58" s="778"/>
      <c r="O58" s="778"/>
      <c r="P58" s="778"/>
      <c r="Q58" s="778"/>
      <c r="R58" s="778"/>
      <c r="S58" s="778"/>
      <c r="T58" s="778"/>
      <c r="U58" s="778"/>
      <c r="V58" s="778"/>
      <c r="W58" s="778"/>
      <c r="X58" s="778"/>
      <c r="Y58" s="778"/>
      <c r="Z58" s="778"/>
      <c r="AA58" s="778"/>
      <c r="AB58" s="778"/>
      <c r="AC58" s="778"/>
      <c r="AD58" s="778"/>
      <c r="AE58" s="778"/>
      <c r="AF58" s="778"/>
      <c r="AG58" s="778"/>
      <c r="AH58" s="779"/>
      <c r="AI58" s="222"/>
    </row>
    <row r="59" spans="2:35" s="224" customFormat="1" x14ac:dyDescent="0.25">
      <c r="B59" s="221"/>
      <c r="C59" s="222" t="s">
        <v>276</v>
      </c>
      <c r="D59" s="777"/>
      <c r="E59" s="778"/>
      <c r="F59" s="778"/>
      <c r="G59" s="778"/>
      <c r="H59" s="778"/>
      <c r="I59" s="778"/>
      <c r="J59" s="778"/>
      <c r="K59" s="778"/>
      <c r="L59" s="778"/>
      <c r="M59" s="778"/>
      <c r="N59" s="778"/>
      <c r="O59" s="778"/>
      <c r="P59" s="778"/>
      <c r="Q59" s="778"/>
      <c r="R59" s="778"/>
      <c r="S59" s="778"/>
      <c r="T59" s="778"/>
      <c r="U59" s="778"/>
      <c r="V59" s="778"/>
      <c r="W59" s="778"/>
      <c r="X59" s="778"/>
      <c r="Y59" s="778"/>
      <c r="Z59" s="778"/>
      <c r="AA59" s="778"/>
      <c r="AB59" s="778"/>
      <c r="AC59" s="778"/>
      <c r="AD59" s="778"/>
      <c r="AE59" s="778"/>
      <c r="AF59" s="778"/>
      <c r="AG59" s="778"/>
      <c r="AH59" s="779"/>
      <c r="AI59" s="222"/>
    </row>
    <row r="60" spans="2:35" s="224" customFormat="1" x14ac:dyDescent="0.25">
      <c r="B60" s="221"/>
      <c r="C60" s="227"/>
      <c r="D60" s="777"/>
      <c r="E60" s="778"/>
      <c r="F60" s="778"/>
      <c r="G60" s="778"/>
      <c r="H60" s="778"/>
      <c r="I60" s="778"/>
      <c r="J60" s="778"/>
      <c r="K60" s="778"/>
      <c r="L60" s="778"/>
      <c r="M60" s="778"/>
      <c r="N60" s="778"/>
      <c r="O60" s="778"/>
      <c r="P60" s="778"/>
      <c r="Q60" s="778"/>
      <c r="R60" s="778"/>
      <c r="S60" s="778"/>
      <c r="T60" s="778"/>
      <c r="U60" s="778"/>
      <c r="V60" s="778"/>
      <c r="W60" s="778"/>
      <c r="X60" s="778"/>
      <c r="Y60" s="778"/>
      <c r="Z60" s="778"/>
      <c r="AA60" s="778"/>
      <c r="AB60" s="778"/>
      <c r="AC60" s="778"/>
      <c r="AD60" s="778"/>
      <c r="AE60" s="778"/>
      <c r="AF60" s="778"/>
      <c r="AG60" s="778"/>
      <c r="AH60" s="779"/>
      <c r="AI60" s="222"/>
    </row>
    <row r="61" spans="2:35" s="224" customFormat="1" x14ac:dyDescent="0.25">
      <c r="B61" s="221"/>
      <c r="C61" s="225" t="s">
        <v>86</v>
      </c>
      <c r="D61" s="777"/>
      <c r="E61" s="778"/>
      <c r="F61" s="778"/>
      <c r="G61" s="778"/>
      <c r="H61" s="778"/>
      <c r="I61" s="778"/>
      <c r="J61" s="778"/>
      <c r="K61" s="778"/>
      <c r="L61" s="778"/>
      <c r="M61" s="778"/>
      <c r="N61" s="778"/>
      <c r="O61" s="778"/>
      <c r="P61" s="778"/>
      <c r="Q61" s="778"/>
      <c r="R61" s="778"/>
      <c r="S61" s="778"/>
      <c r="T61" s="778"/>
      <c r="U61" s="778"/>
      <c r="V61" s="778"/>
      <c r="W61" s="778"/>
      <c r="X61" s="778"/>
      <c r="Y61" s="778"/>
      <c r="Z61" s="778"/>
      <c r="AA61" s="778"/>
      <c r="AB61" s="778"/>
      <c r="AC61" s="778"/>
      <c r="AD61" s="778"/>
      <c r="AE61" s="778"/>
      <c r="AF61" s="778"/>
      <c r="AG61" s="778"/>
      <c r="AH61" s="779"/>
      <c r="AI61" s="222"/>
    </row>
    <row r="62" spans="2:35" s="224" customFormat="1" x14ac:dyDescent="0.25">
      <c r="B62" s="221"/>
      <c r="C62" s="222" t="s">
        <v>276</v>
      </c>
      <c r="D62" s="777"/>
      <c r="E62" s="778"/>
      <c r="F62" s="778"/>
      <c r="G62" s="778"/>
      <c r="H62" s="778"/>
      <c r="I62" s="778"/>
      <c r="J62" s="778"/>
      <c r="K62" s="778"/>
      <c r="L62" s="778"/>
      <c r="M62" s="778"/>
      <c r="N62" s="778"/>
      <c r="O62" s="778"/>
      <c r="P62" s="778"/>
      <c r="Q62" s="778"/>
      <c r="R62" s="778"/>
      <c r="S62" s="778"/>
      <c r="T62" s="778"/>
      <c r="U62" s="778"/>
      <c r="V62" s="778"/>
      <c r="W62" s="778"/>
      <c r="X62" s="778"/>
      <c r="Y62" s="778"/>
      <c r="Z62" s="778"/>
      <c r="AA62" s="778"/>
      <c r="AB62" s="778"/>
      <c r="AC62" s="778"/>
      <c r="AD62" s="778"/>
      <c r="AE62" s="778"/>
      <c r="AF62" s="778"/>
      <c r="AG62" s="778"/>
      <c r="AH62" s="779"/>
      <c r="AI62" s="222"/>
    </row>
    <row r="63" spans="2:35" s="224" customFormat="1" x14ac:dyDescent="0.25">
      <c r="B63" s="221"/>
      <c r="C63" s="222" t="s">
        <v>276</v>
      </c>
      <c r="D63" s="777"/>
      <c r="E63" s="778"/>
      <c r="F63" s="778"/>
      <c r="G63" s="778"/>
      <c r="H63" s="778"/>
      <c r="I63" s="778"/>
      <c r="J63" s="778"/>
      <c r="K63" s="778"/>
      <c r="L63" s="778"/>
      <c r="M63" s="778"/>
      <c r="N63" s="778"/>
      <c r="O63" s="778"/>
      <c r="P63" s="778"/>
      <c r="Q63" s="778"/>
      <c r="R63" s="778"/>
      <c r="S63" s="778"/>
      <c r="T63" s="778"/>
      <c r="U63" s="778"/>
      <c r="V63" s="778"/>
      <c r="W63" s="778"/>
      <c r="X63" s="778"/>
      <c r="Y63" s="778"/>
      <c r="Z63" s="778"/>
      <c r="AA63" s="778"/>
      <c r="AB63" s="778"/>
      <c r="AC63" s="778"/>
      <c r="AD63" s="778"/>
      <c r="AE63" s="778"/>
      <c r="AF63" s="778"/>
      <c r="AG63" s="778"/>
      <c r="AH63" s="779"/>
      <c r="AI63" s="222"/>
    </row>
    <row r="64" spans="2:35" s="224" customFormat="1" x14ac:dyDescent="0.25">
      <c r="B64" s="221"/>
      <c r="C64" s="227"/>
      <c r="D64" s="777"/>
      <c r="E64" s="778"/>
      <c r="F64" s="778"/>
      <c r="G64" s="778"/>
      <c r="H64" s="778"/>
      <c r="I64" s="778"/>
      <c r="J64" s="778"/>
      <c r="K64" s="778"/>
      <c r="L64" s="778"/>
      <c r="M64" s="778"/>
      <c r="N64" s="778"/>
      <c r="O64" s="778"/>
      <c r="P64" s="778"/>
      <c r="Q64" s="778"/>
      <c r="R64" s="778"/>
      <c r="S64" s="778"/>
      <c r="T64" s="778"/>
      <c r="U64" s="778"/>
      <c r="V64" s="778"/>
      <c r="W64" s="778"/>
      <c r="X64" s="778"/>
      <c r="Y64" s="778"/>
      <c r="Z64" s="778"/>
      <c r="AA64" s="778"/>
      <c r="AB64" s="778"/>
      <c r="AC64" s="778"/>
      <c r="AD64" s="778"/>
      <c r="AE64" s="778"/>
      <c r="AF64" s="778"/>
      <c r="AG64" s="778"/>
      <c r="AH64" s="779"/>
      <c r="AI64" s="222"/>
    </row>
    <row r="65" spans="2:35" s="224" customFormat="1" x14ac:dyDescent="0.25">
      <c r="B65" s="221"/>
      <c r="C65" s="225" t="s">
        <v>87</v>
      </c>
      <c r="D65" s="777"/>
      <c r="E65" s="778"/>
      <c r="F65" s="778"/>
      <c r="G65" s="778"/>
      <c r="H65" s="778"/>
      <c r="I65" s="778"/>
      <c r="J65" s="778"/>
      <c r="K65" s="778"/>
      <c r="L65" s="778"/>
      <c r="M65" s="778"/>
      <c r="N65" s="778"/>
      <c r="O65" s="778"/>
      <c r="P65" s="778"/>
      <c r="Q65" s="778"/>
      <c r="R65" s="778"/>
      <c r="S65" s="778"/>
      <c r="T65" s="778"/>
      <c r="U65" s="778"/>
      <c r="V65" s="778"/>
      <c r="W65" s="778"/>
      <c r="X65" s="778"/>
      <c r="Y65" s="778"/>
      <c r="Z65" s="778"/>
      <c r="AA65" s="778"/>
      <c r="AB65" s="778"/>
      <c r="AC65" s="778"/>
      <c r="AD65" s="778"/>
      <c r="AE65" s="778"/>
      <c r="AF65" s="778"/>
      <c r="AG65" s="778"/>
      <c r="AH65" s="779"/>
      <c r="AI65" s="222"/>
    </row>
    <row r="66" spans="2:35" s="224" customFormat="1" x14ac:dyDescent="0.25">
      <c r="B66" s="221"/>
      <c r="C66" s="222" t="s">
        <v>276</v>
      </c>
      <c r="D66" s="777"/>
      <c r="E66" s="778"/>
      <c r="F66" s="778"/>
      <c r="G66" s="778"/>
      <c r="H66" s="778"/>
      <c r="I66" s="778"/>
      <c r="J66" s="778"/>
      <c r="K66" s="778"/>
      <c r="L66" s="778"/>
      <c r="M66" s="778"/>
      <c r="N66" s="778"/>
      <c r="O66" s="778"/>
      <c r="P66" s="778"/>
      <c r="Q66" s="778"/>
      <c r="R66" s="778"/>
      <c r="S66" s="778"/>
      <c r="T66" s="778"/>
      <c r="U66" s="778"/>
      <c r="V66" s="778"/>
      <c r="W66" s="778"/>
      <c r="X66" s="778"/>
      <c r="Y66" s="778"/>
      <c r="Z66" s="778"/>
      <c r="AA66" s="778"/>
      <c r="AB66" s="778"/>
      <c r="AC66" s="778"/>
      <c r="AD66" s="778"/>
      <c r="AE66" s="778"/>
      <c r="AF66" s="778"/>
      <c r="AG66" s="778"/>
      <c r="AH66" s="779"/>
      <c r="AI66" s="222"/>
    </row>
    <row r="67" spans="2:35" s="224" customFormat="1" x14ac:dyDescent="0.25">
      <c r="B67" s="221"/>
      <c r="C67" s="222" t="s">
        <v>276</v>
      </c>
      <c r="D67" s="780"/>
      <c r="E67" s="781"/>
      <c r="F67" s="781"/>
      <c r="G67" s="781"/>
      <c r="H67" s="781"/>
      <c r="I67" s="781"/>
      <c r="J67" s="781"/>
      <c r="K67" s="781"/>
      <c r="L67" s="781"/>
      <c r="M67" s="781"/>
      <c r="N67" s="781"/>
      <c r="O67" s="781"/>
      <c r="P67" s="781"/>
      <c r="Q67" s="781"/>
      <c r="R67" s="781"/>
      <c r="S67" s="781"/>
      <c r="T67" s="781"/>
      <c r="U67" s="781"/>
      <c r="V67" s="781"/>
      <c r="W67" s="781"/>
      <c r="X67" s="781"/>
      <c r="Y67" s="781"/>
      <c r="Z67" s="781"/>
      <c r="AA67" s="781"/>
      <c r="AB67" s="781"/>
      <c r="AC67" s="781"/>
      <c r="AD67" s="781"/>
      <c r="AE67" s="781"/>
      <c r="AF67" s="781"/>
      <c r="AG67" s="781"/>
      <c r="AH67" s="782"/>
      <c r="AI67" s="222"/>
    </row>
    <row r="68" spans="2:35" s="224" customFormat="1" x14ac:dyDescent="0.25">
      <c r="B68" s="222"/>
      <c r="C68" s="222"/>
      <c r="D68" s="222"/>
      <c r="E68" s="222"/>
      <c r="F68" s="222"/>
      <c r="G68" s="222"/>
      <c r="H68" s="222"/>
      <c r="I68" s="222"/>
      <c r="J68" s="222"/>
      <c r="K68" s="222"/>
      <c r="L68" s="222"/>
      <c r="M68" s="222"/>
      <c r="N68" s="222"/>
      <c r="O68" s="222"/>
      <c r="P68" s="222"/>
      <c r="Q68" s="222"/>
      <c r="R68" s="222"/>
      <c r="S68" s="222"/>
      <c r="T68" s="222"/>
      <c r="U68" s="222"/>
      <c r="V68" s="222"/>
      <c r="W68" s="222"/>
      <c r="X68" s="222"/>
      <c r="Y68" s="222"/>
      <c r="Z68" s="222"/>
      <c r="AA68" s="222"/>
      <c r="AB68" s="222"/>
      <c r="AC68" s="222"/>
      <c r="AD68" s="222"/>
      <c r="AE68" s="222"/>
      <c r="AF68" s="222"/>
      <c r="AG68" s="222"/>
      <c r="AH68" s="222"/>
      <c r="AI68" s="222"/>
    </row>
    <row r="69" spans="2:35" x14ac:dyDescent="0.25">
      <c r="B69" s="230"/>
      <c r="C69" s="229" t="s">
        <v>279</v>
      </c>
      <c r="D69" s="230"/>
      <c r="E69" s="230"/>
      <c r="F69" s="230"/>
      <c r="G69" s="230"/>
      <c r="H69" s="230"/>
      <c r="I69" s="230"/>
      <c r="J69" s="230"/>
      <c r="K69" s="230"/>
      <c r="L69" s="230"/>
      <c r="M69" s="230"/>
      <c r="N69" s="230"/>
      <c r="O69" s="230"/>
      <c r="P69" s="230"/>
      <c r="Q69" s="230"/>
      <c r="R69" s="230"/>
      <c r="S69" s="230"/>
      <c r="T69" s="230"/>
      <c r="U69" s="230"/>
      <c r="V69" s="230"/>
      <c r="W69" s="230"/>
      <c r="X69" s="230"/>
      <c r="Y69" s="230"/>
      <c r="Z69" s="230"/>
      <c r="AA69" s="230"/>
      <c r="AB69" s="230"/>
      <c r="AC69" s="230"/>
      <c r="AD69" s="230"/>
      <c r="AE69" s="230"/>
      <c r="AF69" s="230"/>
      <c r="AG69" s="230"/>
      <c r="AH69" s="230"/>
      <c r="AI69" s="230"/>
    </row>
  </sheetData>
  <mergeCells count="20">
    <mergeCell ref="B10:B12"/>
    <mergeCell ref="C10:C12"/>
    <mergeCell ref="D10:D12"/>
    <mergeCell ref="E10:E12"/>
    <mergeCell ref="F10:F12"/>
    <mergeCell ref="D14:AH67"/>
    <mergeCell ref="N10:T10"/>
    <mergeCell ref="U10:AA10"/>
    <mergeCell ref="AB10:AH10"/>
    <mergeCell ref="AI10:AI12"/>
    <mergeCell ref="N11:N12"/>
    <mergeCell ref="U11:U12"/>
    <mergeCell ref="AB11:AB12"/>
    <mergeCell ref="H10:H12"/>
    <mergeCell ref="I10:I12"/>
    <mergeCell ref="J10:J12"/>
    <mergeCell ref="K10:K12"/>
    <mergeCell ref="L10:L12"/>
    <mergeCell ref="M10:M12"/>
    <mergeCell ref="G10:G12"/>
  </mergeCells>
  <printOptions verticalCentered="1"/>
  <pageMargins left="0" right="0" top="0.23622047244094491" bottom="0.23622047244094491" header="0.23622047244094491" footer="0.23622047244094491"/>
  <pageSetup paperSize="9" scale="25" orientation="landscape" r:id="rId1"/>
  <headerFooter alignWithMargins="0">
    <oddHeader>&amp;F</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K70"/>
  <sheetViews>
    <sheetView showGridLines="0" view="pageBreakPreview" topLeftCell="A14" zoomScale="70" zoomScaleNormal="80" zoomScaleSheetLayoutView="70" workbookViewId="0">
      <selection activeCell="B2" sqref="B2:D2"/>
    </sheetView>
  </sheetViews>
  <sheetFormatPr defaultColWidth="9.140625" defaultRowHeight="15" x14ac:dyDescent="0.25"/>
  <cols>
    <col min="1" max="1" width="4.5703125" style="205" customWidth="1"/>
    <col min="2" max="2" width="8.28515625" style="205" customWidth="1"/>
    <col min="3" max="3" width="46.42578125" style="205" customWidth="1"/>
    <col min="4" max="7" width="17.85546875" style="205" customWidth="1"/>
    <col min="8" max="8" width="16.7109375" style="205" customWidth="1"/>
    <col min="9" max="10" width="15.5703125" style="205" customWidth="1"/>
    <col min="11" max="11" width="15.28515625" style="205" customWidth="1"/>
    <col min="12" max="12" width="14.42578125" style="205" customWidth="1"/>
    <col min="13" max="13" width="14.7109375" style="205" customWidth="1"/>
    <col min="14" max="14" width="16.85546875" style="205" customWidth="1"/>
    <col min="15" max="15" width="13.28515625" style="205" customWidth="1"/>
    <col min="16" max="19" width="14.42578125" style="205" customWidth="1"/>
    <col min="20" max="20" width="12" style="205" customWidth="1"/>
    <col min="21" max="21" width="13.28515625" style="205" bestFit="1" customWidth="1"/>
    <col min="22" max="24" width="12.5703125" style="205" customWidth="1"/>
    <col min="25" max="25" width="14.85546875" style="205" customWidth="1"/>
    <col min="26" max="26" width="12.85546875" style="205" customWidth="1"/>
    <col min="27" max="27" width="14.42578125" style="205" customWidth="1"/>
    <col min="28" max="28" width="16" style="205" customWidth="1"/>
    <col min="29" max="29" width="12.7109375" style="205" customWidth="1"/>
    <col min="30" max="30" width="14" style="205" customWidth="1"/>
    <col min="31" max="33" width="12.7109375" style="205" customWidth="1"/>
    <col min="34" max="34" width="15.28515625" style="205" customWidth="1"/>
    <col min="35" max="35" width="12.5703125" style="205" customWidth="1"/>
    <col min="36" max="36" width="13.42578125" style="205" customWidth="1"/>
    <col min="37" max="37" width="13.5703125" style="205" customWidth="1"/>
    <col min="38" max="40" width="9.140625" style="205"/>
    <col min="41" max="41" width="11.28515625" style="205" customWidth="1"/>
    <col min="42" max="16384" width="9.140625" style="205"/>
  </cols>
  <sheetData>
    <row r="1" spans="2:37" ht="15.75" customHeight="1" x14ac:dyDescent="0.25"/>
    <row r="2" spans="2:37" ht="15" customHeight="1" x14ac:dyDescent="0.25">
      <c r="C2" s="206"/>
      <c r="D2" s="206"/>
      <c r="E2" s="206"/>
      <c r="F2" s="206"/>
      <c r="G2" s="206"/>
      <c r="H2" s="132" t="s">
        <v>0</v>
      </c>
      <c r="I2" s="206"/>
      <c r="J2" s="206"/>
      <c r="K2" s="206"/>
      <c r="L2" s="206"/>
      <c r="M2" s="132"/>
      <c r="N2" s="132"/>
      <c r="O2" s="132"/>
    </row>
    <row r="3" spans="2:37" ht="15" customHeight="1" x14ac:dyDescent="0.25">
      <c r="C3" s="207"/>
      <c r="D3" s="207"/>
      <c r="E3" s="207"/>
      <c r="F3" s="207"/>
      <c r="G3" s="207"/>
      <c r="H3" s="183" t="s">
        <v>306</v>
      </c>
      <c r="I3" s="207"/>
      <c r="J3" s="207"/>
      <c r="K3" s="207"/>
      <c r="L3" s="207"/>
      <c r="M3" s="208"/>
      <c r="N3" s="208"/>
      <c r="O3" s="208"/>
      <c r="P3" s="209"/>
      <c r="Q3" s="209"/>
      <c r="R3" s="209"/>
      <c r="S3" s="209"/>
    </row>
    <row r="4" spans="2:37" ht="15" customHeight="1" x14ac:dyDescent="0.25">
      <c r="C4" s="210"/>
      <c r="D4" s="210"/>
      <c r="E4" s="210"/>
      <c r="F4" s="210"/>
      <c r="G4" s="210"/>
      <c r="H4" s="211" t="s">
        <v>307</v>
      </c>
      <c r="I4" s="210"/>
      <c r="J4" s="210"/>
      <c r="K4" s="210"/>
      <c r="L4" s="210"/>
      <c r="M4" s="212"/>
      <c r="N4" s="212"/>
      <c r="O4" s="212"/>
      <c r="P4" s="209"/>
      <c r="Q4" s="209"/>
      <c r="R4" s="209"/>
      <c r="S4" s="209"/>
    </row>
    <row r="5" spans="2:37" x14ac:dyDescent="0.25">
      <c r="C5" s="213"/>
      <c r="D5" s="213"/>
      <c r="E5" s="213"/>
      <c r="F5" s="213"/>
      <c r="G5" s="213"/>
      <c r="H5" s="214"/>
      <c r="I5" s="209"/>
      <c r="J5" s="209"/>
      <c r="K5" s="209"/>
      <c r="L5" s="209"/>
      <c r="M5" s="209"/>
      <c r="N5" s="209"/>
      <c r="O5" s="209"/>
      <c r="P5" s="209"/>
      <c r="Q5" s="209"/>
      <c r="R5" s="209"/>
      <c r="S5" s="209"/>
      <c r="T5" s="209"/>
      <c r="U5" s="209"/>
      <c r="V5" s="209"/>
      <c r="W5" s="209"/>
      <c r="X5" s="209"/>
      <c r="Y5" s="209"/>
      <c r="Z5" s="209"/>
      <c r="AA5" s="209"/>
      <c r="AB5" s="209"/>
      <c r="AC5" s="209"/>
      <c r="AD5" s="209"/>
      <c r="AE5" s="209"/>
      <c r="AF5" s="209"/>
      <c r="AG5" s="209"/>
      <c r="AH5" s="209"/>
      <c r="AI5" s="209"/>
      <c r="AJ5" s="209"/>
      <c r="AK5" s="209"/>
    </row>
    <row r="6" spans="2:37" x14ac:dyDescent="0.25">
      <c r="C6" s="213"/>
      <c r="D6" s="213"/>
      <c r="E6" s="213"/>
      <c r="F6" s="213"/>
      <c r="G6" s="213"/>
      <c r="H6" s="214"/>
      <c r="I6" s="209"/>
      <c r="J6" s="209"/>
      <c r="K6" s="209"/>
      <c r="L6" s="209"/>
      <c r="M6" s="209"/>
      <c r="N6" s="209"/>
      <c r="O6" s="209"/>
      <c r="P6" s="209"/>
      <c r="Q6" s="209"/>
      <c r="R6" s="209"/>
      <c r="S6" s="209"/>
      <c r="T6" s="209"/>
      <c r="U6" s="209"/>
      <c r="V6" s="209"/>
      <c r="W6" s="209"/>
      <c r="X6" s="209"/>
      <c r="Y6" s="209"/>
      <c r="Z6" s="209"/>
      <c r="AA6" s="209"/>
      <c r="AB6" s="209"/>
      <c r="AC6" s="209"/>
      <c r="AD6" s="209"/>
      <c r="AE6" s="209"/>
      <c r="AF6" s="209"/>
      <c r="AG6" s="209"/>
      <c r="AH6" s="209"/>
      <c r="AI6" s="209"/>
      <c r="AJ6" s="209"/>
      <c r="AK6" s="209"/>
    </row>
    <row r="7" spans="2:37" ht="15.75" customHeight="1" x14ac:dyDescent="0.25">
      <c r="C7" s="214" t="s">
        <v>258</v>
      </c>
      <c r="D7" s="214"/>
      <c r="E7" s="214"/>
      <c r="F7" s="214"/>
      <c r="G7" s="214"/>
      <c r="I7" s="209"/>
      <c r="J7" s="209"/>
      <c r="K7" s="209"/>
      <c r="L7" s="209"/>
      <c r="M7" s="209"/>
      <c r="N7" s="209"/>
      <c r="O7" s="209"/>
      <c r="P7" s="209"/>
      <c r="Q7" s="209"/>
      <c r="R7" s="209"/>
      <c r="S7" s="209"/>
      <c r="T7" s="209"/>
      <c r="U7" s="209"/>
      <c r="V7" s="209"/>
      <c r="W7" s="209"/>
      <c r="X7" s="209"/>
      <c r="Y7" s="209"/>
      <c r="Z7" s="209"/>
      <c r="AA7" s="209"/>
      <c r="AB7" s="209"/>
      <c r="AC7" s="209"/>
      <c r="AD7" s="209"/>
      <c r="AE7" s="209"/>
      <c r="AF7" s="209"/>
      <c r="AG7" s="209"/>
      <c r="AH7" s="209"/>
      <c r="AI7" s="209"/>
      <c r="AJ7" s="209"/>
      <c r="AK7" s="209"/>
    </row>
    <row r="8" spans="2:37" x14ac:dyDescent="0.25">
      <c r="C8" s="213"/>
      <c r="D8" s="213"/>
      <c r="E8" s="213"/>
      <c r="F8" s="213"/>
      <c r="G8" s="213"/>
      <c r="H8" s="213"/>
      <c r="I8" s="209"/>
      <c r="J8" s="209"/>
      <c r="K8" s="209"/>
      <c r="L8" s="209"/>
      <c r="M8" s="209"/>
      <c r="N8" s="215" t="s">
        <v>70</v>
      </c>
      <c r="O8" s="209"/>
      <c r="P8" s="209"/>
      <c r="Q8" s="209"/>
      <c r="R8" s="209"/>
      <c r="S8" s="209"/>
      <c r="T8" s="209"/>
      <c r="U8" s="209"/>
      <c r="V8" s="215"/>
      <c r="W8" s="209"/>
      <c r="Y8" s="209"/>
      <c r="Z8" s="209"/>
      <c r="AC8" s="215"/>
      <c r="AD8" s="215"/>
      <c r="AE8" s="215"/>
      <c r="AF8" s="215"/>
      <c r="AG8" s="215"/>
      <c r="AH8" s="209"/>
      <c r="AI8" s="209"/>
      <c r="AJ8" s="209"/>
    </row>
    <row r="9" spans="2:37" ht="15" customHeight="1" x14ac:dyDescent="0.25">
      <c r="B9" s="786" t="s">
        <v>2</v>
      </c>
      <c r="C9" s="786" t="s">
        <v>259</v>
      </c>
      <c r="D9" s="786" t="s">
        <v>261</v>
      </c>
      <c r="E9" s="786" t="s">
        <v>262</v>
      </c>
      <c r="F9" s="786" t="s">
        <v>308</v>
      </c>
      <c r="G9" s="786" t="s">
        <v>309</v>
      </c>
      <c r="H9" s="786" t="s">
        <v>310</v>
      </c>
      <c r="I9" s="786" t="s">
        <v>311</v>
      </c>
      <c r="J9" s="786" t="s">
        <v>312</v>
      </c>
      <c r="K9" s="786" t="s">
        <v>313</v>
      </c>
      <c r="L9" s="786"/>
      <c r="M9" s="786"/>
      <c r="N9" s="786"/>
      <c r="O9" s="786" t="s">
        <v>314</v>
      </c>
      <c r="P9" s="802"/>
      <c r="Q9" s="802"/>
      <c r="R9" s="802"/>
      <c r="S9" s="802"/>
      <c r="T9" s="802"/>
      <c r="U9" s="802"/>
      <c r="V9" s="802"/>
    </row>
    <row r="10" spans="2:37" ht="25.5" customHeight="1" x14ac:dyDescent="0.25">
      <c r="B10" s="786"/>
      <c r="C10" s="786"/>
      <c r="D10" s="786"/>
      <c r="E10" s="786"/>
      <c r="F10" s="786"/>
      <c r="G10" s="786"/>
      <c r="H10" s="786"/>
      <c r="I10" s="786"/>
      <c r="J10" s="786"/>
      <c r="K10" s="786"/>
      <c r="L10" s="786"/>
      <c r="M10" s="786"/>
      <c r="N10" s="786"/>
      <c r="O10" s="786"/>
      <c r="P10" s="802"/>
      <c r="Q10" s="802"/>
      <c r="R10" s="802"/>
      <c r="S10" s="802"/>
      <c r="T10" s="802"/>
      <c r="U10" s="802"/>
      <c r="V10" s="802"/>
    </row>
    <row r="11" spans="2:37" ht="49.5" customHeight="1" x14ac:dyDescent="0.25">
      <c r="B11" s="786"/>
      <c r="C11" s="786"/>
      <c r="D11" s="786"/>
      <c r="E11" s="786"/>
      <c r="F11" s="786"/>
      <c r="G11" s="786"/>
      <c r="H11" s="786"/>
      <c r="I11" s="786"/>
      <c r="J11" s="786"/>
      <c r="K11" s="219" t="s">
        <v>315</v>
      </c>
      <c r="L11" s="219" t="s">
        <v>316</v>
      </c>
      <c r="M11" s="219" t="s">
        <v>317</v>
      </c>
      <c r="N11" s="219" t="s">
        <v>318</v>
      </c>
      <c r="O11" s="786"/>
      <c r="P11" s="802"/>
      <c r="Q11" s="802"/>
      <c r="R11" s="802"/>
      <c r="S11" s="802"/>
      <c r="T11" s="802"/>
      <c r="U11" s="802"/>
      <c r="V11" s="802"/>
    </row>
    <row r="12" spans="2:37" s="224" customFormat="1" x14ac:dyDescent="0.25">
      <c r="B12" s="221"/>
      <c r="C12" s="221" t="s">
        <v>72</v>
      </c>
      <c r="D12" s="221"/>
      <c r="E12" s="221"/>
      <c r="F12" s="222"/>
      <c r="G12" s="222"/>
      <c r="H12" s="222"/>
      <c r="I12" s="222"/>
      <c r="J12" s="222"/>
      <c r="K12" s="222"/>
      <c r="L12" s="222"/>
      <c r="M12" s="222"/>
      <c r="N12" s="222"/>
      <c r="O12" s="222"/>
      <c r="P12" s="240"/>
      <c r="Q12" s="240"/>
      <c r="R12" s="240"/>
      <c r="S12" s="240"/>
      <c r="T12" s="240"/>
      <c r="U12" s="240"/>
      <c r="V12" s="240"/>
    </row>
    <row r="13" spans="2:37" s="224" customFormat="1" x14ac:dyDescent="0.25">
      <c r="B13" s="221"/>
      <c r="C13" s="225" t="s">
        <v>273</v>
      </c>
      <c r="D13" s="225"/>
      <c r="E13" s="225"/>
      <c r="F13" s="222"/>
      <c r="G13" s="222"/>
      <c r="H13" s="222"/>
      <c r="I13" s="222"/>
      <c r="J13" s="222"/>
      <c r="K13" s="222"/>
      <c r="L13" s="222"/>
      <c r="M13" s="222"/>
      <c r="N13" s="222"/>
      <c r="O13" s="222"/>
      <c r="P13" s="240"/>
      <c r="Q13" s="240"/>
      <c r="R13" s="240"/>
      <c r="S13" s="240"/>
      <c r="T13" s="240"/>
      <c r="U13" s="240"/>
      <c r="V13" s="240"/>
    </row>
    <row r="14" spans="2:37" s="224" customFormat="1" x14ac:dyDescent="0.25">
      <c r="B14" s="221"/>
      <c r="C14" s="226" t="s">
        <v>275</v>
      </c>
      <c r="D14" s="226"/>
      <c r="E14" s="226"/>
      <c r="F14" s="222"/>
      <c r="G14" s="222"/>
      <c r="H14" s="222"/>
      <c r="I14" s="222"/>
      <c r="J14" s="222"/>
      <c r="K14" s="222"/>
      <c r="L14" s="222"/>
      <c r="M14" s="222"/>
      <c r="N14" s="222"/>
      <c r="O14" s="222"/>
      <c r="P14" s="240"/>
      <c r="Q14" s="240"/>
      <c r="R14" s="240"/>
      <c r="S14" s="240"/>
      <c r="T14" s="240"/>
      <c r="U14" s="240"/>
      <c r="V14" s="240"/>
    </row>
    <row r="15" spans="2:37" s="224" customFormat="1" ht="15" customHeight="1" x14ac:dyDescent="0.25">
      <c r="B15" s="221"/>
      <c r="C15" s="222" t="s">
        <v>276</v>
      </c>
      <c r="D15" s="222"/>
      <c r="E15" s="793" t="s">
        <v>274</v>
      </c>
      <c r="F15" s="794"/>
      <c r="G15" s="794"/>
      <c r="H15" s="794"/>
      <c r="I15" s="794"/>
      <c r="J15" s="794"/>
      <c r="K15" s="794"/>
      <c r="L15" s="794"/>
      <c r="M15" s="794"/>
      <c r="N15" s="795"/>
      <c r="O15" s="222"/>
      <c r="P15" s="240"/>
      <c r="Q15" s="240"/>
      <c r="R15" s="240"/>
      <c r="S15" s="240"/>
      <c r="T15" s="240"/>
      <c r="U15" s="240"/>
      <c r="V15" s="240"/>
    </row>
    <row r="16" spans="2:37" s="224" customFormat="1" ht="15" customHeight="1" x14ac:dyDescent="0.25">
      <c r="B16" s="221"/>
      <c r="C16" s="222" t="s">
        <v>276</v>
      </c>
      <c r="D16" s="222"/>
      <c r="E16" s="796"/>
      <c r="F16" s="797"/>
      <c r="G16" s="797"/>
      <c r="H16" s="797"/>
      <c r="I16" s="797"/>
      <c r="J16" s="797"/>
      <c r="K16" s="797"/>
      <c r="L16" s="797"/>
      <c r="M16" s="797"/>
      <c r="N16" s="798"/>
      <c r="O16" s="222"/>
      <c r="P16" s="240"/>
      <c r="Q16" s="240"/>
      <c r="R16" s="240"/>
      <c r="S16" s="240"/>
      <c r="T16" s="240"/>
      <c r="U16" s="240"/>
      <c r="V16" s="240"/>
    </row>
    <row r="17" spans="2:22" s="224" customFormat="1" ht="15" customHeight="1" x14ac:dyDescent="0.25">
      <c r="B17" s="221"/>
      <c r="C17" s="226" t="s">
        <v>277</v>
      </c>
      <c r="D17" s="226"/>
      <c r="E17" s="796"/>
      <c r="F17" s="797"/>
      <c r="G17" s="797"/>
      <c r="H17" s="797"/>
      <c r="I17" s="797"/>
      <c r="J17" s="797"/>
      <c r="K17" s="797"/>
      <c r="L17" s="797"/>
      <c r="M17" s="797"/>
      <c r="N17" s="798"/>
      <c r="O17" s="222"/>
      <c r="P17" s="240"/>
      <c r="Q17" s="240"/>
      <c r="R17" s="240"/>
      <c r="S17" s="240"/>
      <c r="T17" s="240"/>
      <c r="U17" s="240"/>
      <c r="V17" s="240"/>
    </row>
    <row r="18" spans="2:22" s="224" customFormat="1" ht="15" customHeight="1" x14ac:dyDescent="0.25">
      <c r="B18" s="221"/>
      <c r="C18" s="222" t="s">
        <v>276</v>
      </c>
      <c r="D18" s="222"/>
      <c r="E18" s="796"/>
      <c r="F18" s="797"/>
      <c r="G18" s="797"/>
      <c r="H18" s="797"/>
      <c r="I18" s="797"/>
      <c r="J18" s="797"/>
      <c r="K18" s="797"/>
      <c r="L18" s="797"/>
      <c r="M18" s="797"/>
      <c r="N18" s="798"/>
      <c r="O18" s="222"/>
      <c r="P18" s="240"/>
      <c r="Q18" s="240"/>
      <c r="R18" s="240"/>
      <c r="S18" s="240"/>
      <c r="T18" s="240"/>
      <c r="U18" s="240"/>
      <c r="V18" s="240"/>
    </row>
    <row r="19" spans="2:22" s="224" customFormat="1" ht="15" customHeight="1" x14ac:dyDescent="0.25">
      <c r="B19" s="221"/>
      <c r="C19" s="222" t="s">
        <v>276</v>
      </c>
      <c r="D19" s="222"/>
      <c r="E19" s="796"/>
      <c r="F19" s="797"/>
      <c r="G19" s="797"/>
      <c r="H19" s="797"/>
      <c r="I19" s="797"/>
      <c r="J19" s="797"/>
      <c r="K19" s="797"/>
      <c r="L19" s="797"/>
      <c r="M19" s="797"/>
      <c r="N19" s="798"/>
      <c r="O19" s="222"/>
      <c r="P19" s="240"/>
      <c r="Q19" s="240"/>
      <c r="R19" s="240"/>
      <c r="S19" s="240"/>
      <c r="T19" s="240"/>
      <c r="U19" s="240"/>
      <c r="V19" s="240"/>
    </row>
    <row r="20" spans="2:22" s="224" customFormat="1" ht="15" customHeight="1" x14ac:dyDescent="0.25">
      <c r="B20" s="221"/>
      <c r="C20" s="221" t="s">
        <v>278</v>
      </c>
      <c r="D20" s="221"/>
      <c r="E20" s="796"/>
      <c r="F20" s="797"/>
      <c r="G20" s="797"/>
      <c r="H20" s="797"/>
      <c r="I20" s="797"/>
      <c r="J20" s="797"/>
      <c r="K20" s="797"/>
      <c r="L20" s="797"/>
      <c r="M20" s="797"/>
      <c r="N20" s="798"/>
      <c r="O20" s="222"/>
      <c r="P20" s="240"/>
      <c r="Q20" s="240"/>
      <c r="R20" s="240"/>
      <c r="S20" s="240"/>
      <c r="T20" s="240"/>
      <c r="U20" s="240"/>
      <c r="V20" s="240"/>
    </row>
    <row r="21" spans="2:22" s="224" customFormat="1" ht="15" customHeight="1" x14ac:dyDescent="0.25">
      <c r="B21" s="221"/>
      <c r="C21" s="222" t="s">
        <v>276</v>
      </c>
      <c r="D21" s="222"/>
      <c r="E21" s="796"/>
      <c r="F21" s="797"/>
      <c r="G21" s="797"/>
      <c r="H21" s="797"/>
      <c r="I21" s="797"/>
      <c r="J21" s="797"/>
      <c r="K21" s="797"/>
      <c r="L21" s="797"/>
      <c r="M21" s="797"/>
      <c r="N21" s="798"/>
      <c r="O21" s="222"/>
      <c r="P21" s="240"/>
      <c r="Q21" s="240"/>
      <c r="R21" s="240"/>
      <c r="S21" s="240"/>
      <c r="T21" s="240"/>
      <c r="U21" s="240"/>
      <c r="V21" s="240"/>
    </row>
    <row r="22" spans="2:22" s="224" customFormat="1" ht="15" customHeight="1" x14ac:dyDescent="0.25">
      <c r="B22" s="221"/>
      <c r="C22" s="222" t="s">
        <v>276</v>
      </c>
      <c r="D22" s="222"/>
      <c r="E22" s="796"/>
      <c r="F22" s="797"/>
      <c r="G22" s="797"/>
      <c r="H22" s="797"/>
      <c r="I22" s="797"/>
      <c r="J22" s="797"/>
      <c r="K22" s="797"/>
      <c r="L22" s="797"/>
      <c r="M22" s="797"/>
      <c r="N22" s="798"/>
      <c r="O22" s="222"/>
      <c r="P22" s="240"/>
      <c r="Q22" s="240"/>
      <c r="R22" s="240"/>
      <c r="S22" s="240"/>
      <c r="T22" s="240"/>
      <c r="U22" s="240"/>
      <c r="V22" s="240"/>
    </row>
    <row r="23" spans="2:22" s="224" customFormat="1" ht="15" customHeight="1" x14ac:dyDescent="0.25">
      <c r="B23" s="221"/>
      <c r="C23" s="222"/>
      <c r="D23" s="222"/>
      <c r="E23" s="796"/>
      <c r="F23" s="797"/>
      <c r="G23" s="797"/>
      <c r="H23" s="797"/>
      <c r="I23" s="797"/>
      <c r="J23" s="797"/>
      <c r="K23" s="797"/>
      <c r="L23" s="797"/>
      <c r="M23" s="797"/>
      <c r="N23" s="798"/>
      <c r="O23" s="222"/>
      <c r="P23" s="240"/>
      <c r="Q23" s="240"/>
      <c r="R23" s="240"/>
      <c r="S23" s="240"/>
      <c r="T23" s="240"/>
      <c r="U23" s="240"/>
      <c r="V23" s="240"/>
    </row>
    <row r="24" spans="2:22" s="224" customFormat="1" ht="15" customHeight="1" x14ac:dyDescent="0.25">
      <c r="B24" s="221"/>
      <c r="C24" s="221" t="s">
        <v>73</v>
      </c>
      <c r="D24" s="221"/>
      <c r="E24" s="796"/>
      <c r="F24" s="797"/>
      <c r="G24" s="797"/>
      <c r="H24" s="797"/>
      <c r="I24" s="797"/>
      <c r="J24" s="797"/>
      <c r="K24" s="797"/>
      <c r="L24" s="797"/>
      <c r="M24" s="797"/>
      <c r="N24" s="798"/>
      <c r="O24" s="222"/>
      <c r="P24" s="240"/>
      <c r="Q24" s="240"/>
      <c r="R24" s="240"/>
      <c r="S24" s="240"/>
      <c r="T24" s="240"/>
      <c r="U24" s="240"/>
      <c r="V24" s="240"/>
    </row>
    <row r="25" spans="2:22" s="224" customFormat="1" ht="15" customHeight="1" x14ac:dyDescent="0.25">
      <c r="B25" s="221"/>
      <c r="C25" s="225" t="s">
        <v>273</v>
      </c>
      <c r="D25" s="225"/>
      <c r="E25" s="796"/>
      <c r="F25" s="797"/>
      <c r="G25" s="797"/>
      <c r="H25" s="797"/>
      <c r="I25" s="797"/>
      <c r="J25" s="797"/>
      <c r="K25" s="797"/>
      <c r="L25" s="797"/>
      <c r="M25" s="797"/>
      <c r="N25" s="798"/>
      <c r="O25" s="222"/>
      <c r="P25" s="240"/>
      <c r="Q25" s="240"/>
      <c r="R25" s="240"/>
      <c r="S25" s="240"/>
      <c r="T25" s="240"/>
      <c r="U25" s="240"/>
      <c r="V25" s="240"/>
    </row>
    <row r="26" spans="2:22" s="224" customFormat="1" ht="15" customHeight="1" x14ac:dyDescent="0.25">
      <c r="B26" s="221"/>
      <c r="C26" s="226" t="s">
        <v>275</v>
      </c>
      <c r="D26" s="226"/>
      <c r="E26" s="796"/>
      <c r="F26" s="797"/>
      <c r="G26" s="797"/>
      <c r="H26" s="797"/>
      <c r="I26" s="797"/>
      <c r="J26" s="797"/>
      <c r="K26" s="797"/>
      <c r="L26" s="797"/>
      <c r="M26" s="797"/>
      <c r="N26" s="798"/>
      <c r="O26" s="222"/>
      <c r="P26" s="240"/>
      <c r="Q26" s="240"/>
      <c r="R26" s="240"/>
      <c r="S26" s="240"/>
      <c r="T26" s="240"/>
      <c r="U26" s="240"/>
      <c r="V26" s="240"/>
    </row>
    <row r="27" spans="2:22" s="224" customFormat="1" ht="15" customHeight="1" x14ac:dyDescent="0.25">
      <c r="B27" s="221"/>
      <c r="C27" s="222" t="s">
        <v>276</v>
      </c>
      <c r="D27" s="222"/>
      <c r="E27" s="796"/>
      <c r="F27" s="797"/>
      <c r="G27" s="797"/>
      <c r="H27" s="797"/>
      <c r="I27" s="797"/>
      <c r="J27" s="797"/>
      <c r="K27" s="797"/>
      <c r="L27" s="797"/>
      <c r="M27" s="797"/>
      <c r="N27" s="798"/>
      <c r="O27" s="222"/>
      <c r="P27" s="240"/>
      <c r="Q27" s="240"/>
      <c r="R27" s="240"/>
      <c r="S27" s="240"/>
      <c r="T27" s="240"/>
      <c r="U27" s="240"/>
      <c r="V27" s="240"/>
    </row>
    <row r="28" spans="2:22" s="224" customFormat="1" ht="15" customHeight="1" x14ac:dyDescent="0.25">
      <c r="B28" s="221"/>
      <c r="C28" s="222" t="s">
        <v>276</v>
      </c>
      <c r="D28" s="222"/>
      <c r="E28" s="796"/>
      <c r="F28" s="797"/>
      <c r="G28" s="797"/>
      <c r="H28" s="797"/>
      <c r="I28" s="797"/>
      <c r="J28" s="797"/>
      <c r="K28" s="797"/>
      <c r="L28" s="797"/>
      <c r="M28" s="797"/>
      <c r="N28" s="798"/>
      <c r="O28" s="222"/>
      <c r="P28" s="240"/>
      <c r="Q28" s="240"/>
      <c r="R28" s="240"/>
      <c r="S28" s="240"/>
      <c r="T28" s="240"/>
      <c r="U28" s="240"/>
      <c r="V28" s="240"/>
    </row>
    <row r="29" spans="2:22" s="224" customFormat="1" ht="15" customHeight="1" x14ac:dyDescent="0.25">
      <c r="B29" s="221"/>
      <c r="C29" s="226" t="s">
        <v>277</v>
      </c>
      <c r="D29" s="226"/>
      <c r="E29" s="796"/>
      <c r="F29" s="797"/>
      <c r="G29" s="797"/>
      <c r="H29" s="797"/>
      <c r="I29" s="797"/>
      <c r="J29" s="797"/>
      <c r="K29" s="797"/>
      <c r="L29" s="797"/>
      <c r="M29" s="797"/>
      <c r="N29" s="798"/>
      <c r="O29" s="222"/>
      <c r="P29" s="240"/>
      <c r="Q29" s="240"/>
      <c r="R29" s="240"/>
      <c r="S29" s="240"/>
      <c r="T29" s="240"/>
      <c r="U29" s="240"/>
      <c r="V29" s="240"/>
    </row>
    <row r="30" spans="2:22" s="224" customFormat="1" ht="15" customHeight="1" x14ac:dyDescent="0.25">
      <c r="B30" s="221"/>
      <c r="C30" s="222" t="s">
        <v>276</v>
      </c>
      <c r="D30" s="222"/>
      <c r="E30" s="796"/>
      <c r="F30" s="797"/>
      <c r="G30" s="797"/>
      <c r="H30" s="797"/>
      <c r="I30" s="797"/>
      <c r="J30" s="797"/>
      <c r="K30" s="797"/>
      <c r="L30" s="797"/>
      <c r="M30" s="797"/>
      <c r="N30" s="798"/>
      <c r="O30" s="222"/>
      <c r="P30" s="240"/>
      <c r="Q30" s="240"/>
      <c r="R30" s="240"/>
      <c r="S30" s="240"/>
      <c r="T30" s="240"/>
      <c r="U30" s="240"/>
      <c r="V30" s="240"/>
    </row>
    <row r="31" spans="2:22" s="224" customFormat="1" ht="15" customHeight="1" x14ac:dyDescent="0.25">
      <c r="B31" s="221"/>
      <c r="C31" s="222" t="s">
        <v>276</v>
      </c>
      <c r="D31" s="222"/>
      <c r="E31" s="796"/>
      <c r="F31" s="797"/>
      <c r="G31" s="797"/>
      <c r="H31" s="797"/>
      <c r="I31" s="797"/>
      <c r="J31" s="797"/>
      <c r="K31" s="797"/>
      <c r="L31" s="797"/>
      <c r="M31" s="797"/>
      <c r="N31" s="798"/>
      <c r="O31" s="222"/>
      <c r="P31" s="240"/>
      <c r="Q31" s="240"/>
      <c r="R31" s="240"/>
      <c r="S31" s="240"/>
      <c r="T31" s="240"/>
      <c r="U31" s="240"/>
      <c r="V31" s="240"/>
    </row>
    <row r="32" spans="2:22" s="224" customFormat="1" ht="15" customHeight="1" x14ac:dyDescent="0.25">
      <c r="B32" s="221"/>
      <c r="C32" s="221" t="s">
        <v>278</v>
      </c>
      <c r="D32" s="221"/>
      <c r="E32" s="796"/>
      <c r="F32" s="797"/>
      <c r="G32" s="797"/>
      <c r="H32" s="797"/>
      <c r="I32" s="797"/>
      <c r="J32" s="797"/>
      <c r="K32" s="797"/>
      <c r="L32" s="797"/>
      <c r="M32" s="797"/>
      <c r="N32" s="798"/>
      <c r="O32" s="222"/>
      <c r="P32" s="240"/>
      <c r="Q32" s="240"/>
      <c r="R32" s="240"/>
      <c r="S32" s="240"/>
      <c r="T32" s="240"/>
      <c r="U32" s="240"/>
      <c r="V32" s="240"/>
    </row>
    <row r="33" spans="2:22" s="224" customFormat="1" ht="15" customHeight="1" x14ac:dyDescent="0.25">
      <c r="B33" s="221"/>
      <c r="C33" s="222" t="s">
        <v>276</v>
      </c>
      <c r="D33" s="222"/>
      <c r="E33" s="796"/>
      <c r="F33" s="797"/>
      <c r="G33" s="797"/>
      <c r="H33" s="797"/>
      <c r="I33" s="797"/>
      <c r="J33" s="797"/>
      <c r="K33" s="797"/>
      <c r="L33" s="797"/>
      <c r="M33" s="797"/>
      <c r="N33" s="798"/>
      <c r="O33" s="222"/>
      <c r="P33" s="240"/>
      <c r="Q33" s="240"/>
      <c r="R33" s="240"/>
      <c r="S33" s="240"/>
      <c r="T33" s="240"/>
      <c r="U33" s="240"/>
      <c r="V33" s="240"/>
    </row>
    <row r="34" spans="2:22" s="224" customFormat="1" ht="15" customHeight="1" x14ac:dyDescent="0.25">
      <c r="B34" s="221"/>
      <c r="C34" s="222" t="s">
        <v>276</v>
      </c>
      <c r="D34" s="222"/>
      <c r="E34" s="796"/>
      <c r="F34" s="797"/>
      <c r="G34" s="797"/>
      <c r="H34" s="797"/>
      <c r="I34" s="797"/>
      <c r="J34" s="797"/>
      <c r="K34" s="797"/>
      <c r="L34" s="797"/>
      <c r="M34" s="797"/>
      <c r="N34" s="798"/>
      <c r="O34" s="222"/>
      <c r="P34" s="240"/>
      <c r="Q34" s="240"/>
      <c r="R34" s="240"/>
      <c r="S34" s="240"/>
      <c r="T34" s="240"/>
      <c r="U34" s="240"/>
      <c r="V34" s="240"/>
    </row>
    <row r="35" spans="2:22" s="224" customFormat="1" ht="15" customHeight="1" x14ac:dyDescent="0.25">
      <c r="B35" s="221"/>
      <c r="C35" s="227"/>
      <c r="D35" s="227"/>
      <c r="E35" s="796"/>
      <c r="F35" s="797"/>
      <c r="G35" s="797"/>
      <c r="H35" s="797"/>
      <c r="I35" s="797"/>
      <c r="J35" s="797"/>
      <c r="K35" s="797"/>
      <c r="L35" s="797"/>
      <c r="M35" s="797"/>
      <c r="N35" s="798"/>
      <c r="O35" s="222"/>
      <c r="P35" s="240"/>
      <c r="Q35" s="240"/>
      <c r="R35" s="240"/>
      <c r="S35" s="240"/>
      <c r="T35" s="240"/>
      <c r="U35" s="240"/>
      <c r="V35" s="240"/>
    </row>
    <row r="36" spans="2:22" s="224" customFormat="1" ht="15" customHeight="1" x14ac:dyDescent="0.25">
      <c r="B36" s="221"/>
      <c r="C36" s="225" t="s">
        <v>84</v>
      </c>
      <c r="D36" s="225"/>
      <c r="E36" s="796"/>
      <c r="F36" s="797"/>
      <c r="G36" s="797"/>
      <c r="H36" s="797"/>
      <c r="I36" s="797"/>
      <c r="J36" s="797"/>
      <c r="K36" s="797"/>
      <c r="L36" s="797"/>
      <c r="M36" s="797"/>
      <c r="N36" s="798"/>
      <c r="O36" s="222"/>
      <c r="P36" s="240"/>
      <c r="Q36" s="240"/>
      <c r="R36" s="240"/>
      <c r="S36" s="240"/>
      <c r="T36" s="240"/>
      <c r="U36" s="240"/>
      <c r="V36" s="240"/>
    </row>
    <row r="37" spans="2:22" s="224" customFormat="1" ht="15" customHeight="1" x14ac:dyDescent="0.25">
      <c r="B37" s="221"/>
      <c r="C37" s="225" t="s">
        <v>273</v>
      </c>
      <c r="D37" s="225"/>
      <c r="E37" s="796"/>
      <c r="F37" s="797"/>
      <c r="G37" s="797"/>
      <c r="H37" s="797"/>
      <c r="I37" s="797"/>
      <c r="J37" s="797"/>
      <c r="K37" s="797"/>
      <c r="L37" s="797"/>
      <c r="M37" s="797"/>
      <c r="N37" s="798"/>
      <c r="O37" s="222"/>
      <c r="P37" s="240"/>
      <c r="Q37" s="240"/>
      <c r="R37" s="240"/>
      <c r="S37" s="240"/>
      <c r="T37" s="240"/>
      <c r="U37" s="240"/>
      <c r="V37" s="240"/>
    </row>
    <row r="38" spans="2:22" s="224" customFormat="1" ht="15" customHeight="1" x14ac:dyDescent="0.25">
      <c r="B38" s="221"/>
      <c r="C38" s="226" t="s">
        <v>275</v>
      </c>
      <c r="D38" s="226"/>
      <c r="E38" s="796"/>
      <c r="F38" s="797"/>
      <c r="G38" s="797"/>
      <c r="H38" s="797"/>
      <c r="I38" s="797"/>
      <c r="J38" s="797"/>
      <c r="K38" s="797"/>
      <c r="L38" s="797"/>
      <c r="M38" s="797"/>
      <c r="N38" s="798"/>
      <c r="O38" s="222"/>
      <c r="P38" s="240"/>
      <c r="Q38" s="240"/>
      <c r="R38" s="240"/>
      <c r="S38" s="240"/>
      <c r="T38" s="240"/>
      <c r="U38" s="240"/>
      <c r="V38" s="240"/>
    </row>
    <row r="39" spans="2:22" s="224" customFormat="1" ht="15" customHeight="1" x14ac:dyDescent="0.25">
      <c r="B39" s="221"/>
      <c r="C39" s="222" t="s">
        <v>276</v>
      </c>
      <c r="D39" s="222"/>
      <c r="E39" s="796"/>
      <c r="F39" s="797"/>
      <c r="G39" s="797"/>
      <c r="H39" s="797"/>
      <c r="I39" s="797"/>
      <c r="J39" s="797"/>
      <c r="K39" s="797"/>
      <c r="L39" s="797"/>
      <c r="M39" s="797"/>
      <c r="N39" s="798"/>
      <c r="O39" s="222"/>
      <c r="P39" s="240"/>
      <c r="Q39" s="240"/>
      <c r="R39" s="240"/>
      <c r="S39" s="240"/>
      <c r="T39" s="240"/>
      <c r="U39" s="240"/>
      <c r="V39" s="240"/>
    </row>
    <row r="40" spans="2:22" s="224" customFormat="1" ht="15" customHeight="1" x14ac:dyDescent="0.25">
      <c r="B40" s="221"/>
      <c r="C40" s="222" t="s">
        <v>276</v>
      </c>
      <c r="D40" s="222"/>
      <c r="E40" s="796"/>
      <c r="F40" s="797"/>
      <c r="G40" s="797"/>
      <c r="H40" s="797"/>
      <c r="I40" s="797"/>
      <c r="J40" s="797"/>
      <c r="K40" s="797"/>
      <c r="L40" s="797"/>
      <c r="M40" s="797"/>
      <c r="N40" s="798"/>
      <c r="O40" s="222"/>
      <c r="P40" s="240"/>
      <c r="Q40" s="240"/>
      <c r="R40" s="240"/>
      <c r="S40" s="240"/>
      <c r="T40" s="240"/>
      <c r="U40" s="240"/>
      <c r="V40" s="240"/>
    </row>
    <row r="41" spans="2:22" s="224" customFormat="1" x14ac:dyDescent="0.25">
      <c r="B41" s="221"/>
      <c r="C41" s="226" t="s">
        <v>277</v>
      </c>
      <c r="D41" s="226"/>
      <c r="E41" s="796"/>
      <c r="F41" s="797"/>
      <c r="G41" s="797"/>
      <c r="H41" s="797"/>
      <c r="I41" s="797"/>
      <c r="J41" s="797"/>
      <c r="K41" s="797"/>
      <c r="L41" s="797"/>
      <c r="M41" s="797"/>
      <c r="N41" s="798"/>
      <c r="O41" s="222"/>
      <c r="P41" s="240"/>
      <c r="Q41" s="240"/>
      <c r="R41" s="240"/>
      <c r="S41" s="240"/>
      <c r="T41" s="240"/>
      <c r="U41" s="240"/>
      <c r="V41" s="240"/>
    </row>
    <row r="42" spans="2:22" s="224" customFormat="1" x14ac:dyDescent="0.25">
      <c r="B42" s="221"/>
      <c r="C42" s="222" t="s">
        <v>276</v>
      </c>
      <c r="D42" s="222"/>
      <c r="E42" s="796"/>
      <c r="F42" s="797"/>
      <c r="G42" s="797"/>
      <c r="H42" s="797"/>
      <c r="I42" s="797"/>
      <c r="J42" s="797"/>
      <c r="K42" s="797"/>
      <c r="L42" s="797"/>
      <c r="M42" s="797"/>
      <c r="N42" s="798"/>
      <c r="O42" s="222"/>
      <c r="P42" s="240"/>
      <c r="Q42" s="240"/>
      <c r="R42" s="240"/>
      <c r="S42" s="240"/>
      <c r="T42" s="240"/>
      <c r="U42" s="240"/>
      <c r="V42" s="240"/>
    </row>
    <row r="43" spans="2:22" s="224" customFormat="1" x14ac:dyDescent="0.25">
      <c r="B43" s="221"/>
      <c r="C43" s="222" t="s">
        <v>276</v>
      </c>
      <c r="D43" s="222"/>
      <c r="E43" s="796"/>
      <c r="F43" s="797"/>
      <c r="G43" s="797"/>
      <c r="H43" s="797"/>
      <c r="I43" s="797"/>
      <c r="J43" s="797"/>
      <c r="K43" s="797"/>
      <c r="L43" s="797"/>
      <c r="M43" s="797"/>
      <c r="N43" s="798"/>
      <c r="O43" s="222"/>
      <c r="P43" s="240"/>
      <c r="Q43" s="240"/>
      <c r="R43" s="240"/>
      <c r="S43" s="240"/>
      <c r="T43" s="240"/>
      <c r="U43" s="240"/>
      <c r="V43" s="240"/>
    </row>
    <row r="44" spans="2:22" s="224" customFormat="1" x14ac:dyDescent="0.25">
      <c r="B44" s="221"/>
      <c r="C44" s="221" t="s">
        <v>278</v>
      </c>
      <c r="D44" s="221"/>
      <c r="E44" s="796"/>
      <c r="F44" s="797"/>
      <c r="G44" s="797"/>
      <c r="H44" s="797"/>
      <c r="I44" s="797"/>
      <c r="J44" s="797"/>
      <c r="K44" s="797"/>
      <c r="L44" s="797"/>
      <c r="M44" s="797"/>
      <c r="N44" s="798"/>
      <c r="O44" s="222"/>
      <c r="P44" s="240"/>
      <c r="Q44" s="240"/>
      <c r="R44" s="240"/>
      <c r="S44" s="240"/>
      <c r="T44" s="240"/>
      <c r="U44" s="240"/>
      <c r="V44" s="240"/>
    </row>
    <row r="45" spans="2:22" s="224" customFormat="1" x14ac:dyDescent="0.25">
      <c r="B45" s="221"/>
      <c r="C45" s="222" t="s">
        <v>276</v>
      </c>
      <c r="D45" s="222"/>
      <c r="E45" s="796"/>
      <c r="F45" s="797"/>
      <c r="G45" s="797"/>
      <c r="H45" s="797"/>
      <c r="I45" s="797"/>
      <c r="J45" s="797"/>
      <c r="K45" s="797"/>
      <c r="L45" s="797"/>
      <c r="M45" s="797"/>
      <c r="N45" s="798"/>
      <c r="O45" s="222"/>
      <c r="P45" s="240"/>
      <c r="Q45" s="240"/>
      <c r="R45" s="240"/>
      <c r="S45" s="240"/>
      <c r="T45" s="240"/>
      <c r="U45" s="240"/>
      <c r="V45" s="240"/>
    </row>
    <row r="46" spans="2:22" s="224" customFormat="1" x14ac:dyDescent="0.25">
      <c r="B46" s="221"/>
      <c r="C46" s="222" t="s">
        <v>276</v>
      </c>
      <c r="D46" s="222"/>
      <c r="E46" s="796"/>
      <c r="F46" s="797"/>
      <c r="G46" s="797"/>
      <c r="H46" s="797"/>
      <c r="I46" s="797"/>
      <c r="J46" s="797"/>
      <c r="K46" s="797"/>
      <c r="L46" s="797"/>
      <c r="M46" s="797"/>
      <c r="N46" s="798"/>
      <c r="O46" s="222"/>
      <c r="P46" s="240"/>
      <c r="Q46" s="240"/>
      <c r="R46" s="240"/>
      <c r="S46" s="240"/>
      <c r="T46" s="240"/>
      <c r="U46" s="240"/>
      <c r="V46" s="240"/>
    </row>
    <row r="47" spans="2:22" s="224" customFormat="1" x14ac:dyDescent="0.25">
      <c r="B47" s="221"/>
      <c r="C47" s="227"/>
      <c r="D47" s="227"/>
      <c r="E47" s="796"/>
      <c r="F47" s="797"/>
      <c r="G47" s="797"/>
      <c r="H47" s="797"/>
      <c r="I47" s="797"/>
      <c r="J47" s="797"/>
      <c r="K47" s="797"/>
      <c r="L47" s="797"/>
      <c r="M47" s="797"/>
      <c r="N47" s="798"/>
      <c r="O47" s="222"/>
      <c r="P47" s="240"/>
      <c r="Q47" s="240"/>
      <c r="R47" s="240"/>
      <c r="S47" s="240"/>
      <c r="T47" s="240"/>
      <c r="U47" s="240"/>
      <c r="V47" s="240"/>
    </row>
    <row r="48" spans="2:22" s="224" customFormat="1" x14ac:dyDescent="0.25">
      <c r="B48" s="221"/>
      <c r="C48" s="225" t="s">
        <v>85</v>
      </c>
      <c r="D48" s="225"/>
      <c r="E48" s="796"/>
      <c r="F48" s="797"/>
      <c r="G48" s="797"/>
      <c r="H48" s="797"/>
      <c r="I48" s="797"/>
      <c r="J48" s="797"/>
      <c r="K48" s="797"/>
      <c r="L48" s="797"/>
      <c r="M48" s="797"/>
      <c r="N48" s="798"/>
      <c r="O48" s="222"/>
      <c r="P48" s="240"/>
      <c r="Q48" s="240"/>
      <c r="R48" s="240"/>
      <c r="S48" s="240"/>
      <c r="T48" s="240"/>
      <c r="U48" s="240"/>
      <c r="V48" s="240"/>
    </row>
    <row r="49" spans="2:22" s="224" customFormat="1" x14ac:dyDescent="0.25">
      <c r="B49" s="221"/>
      <c r="C49" s="225" t="s">
        <v>273</v>
      </c>
      <c r="D49" s="225"/>
      <c r="E49" s="796"/>
      <c r="F49" s="797"/>
      <c r="G49" s="797"/>
      <c r="H49" s="797"/>
      <c r="I49" s="797"/>
      <c r="J49" s="797"/>
      <c r="K49" s="797"/>
      <c r="L49" s="797"/>
      <c r="M49" s="797"/>
      <c r="N49" s="798"/>
      <c r="O49" s="222"/>
      <c r="P49" s="240"/>
      <c r="Q49" s="240"/>
      <c r="R49" s="240"/>
      <c r="S49" s="240"/>
      <c r="T49" s="240"/>
      <c r="U49" s="240"/>
      <c r="V49" s="240"/>
    </row>
    <row r="50" spans="2:22" s="224" customFormat="1" x14ac:dyDescent="0.25">
      <c r="B50" s="221"/>
      <c r="C50" s="226" t="s">
        <v>275</v>
      </c>
      <c r="D50" s="226"/>
      <c r="E50" s="796"/>
      <c r="F50" s="797"/>
      <c r="G50" s="797"/>
      <c r="H50" s="797"/>
      <c r="I50" s="797"/>
      <c r="J50" s="797"/>
      <c r="K50" s="797"/>
      <c r="L50" s="797"/>
      <c r="M50" s="797"/>
      <c r="N50" s="798"/>
      <c r="O50" s="222"/>
      <c r="P50" s="240"/>
      <c r="Q50" s="240"/>
      <c r="R50" s="240"/>
      <c r="S50" s="240"/>
      <c r="T50" s="240"/>
      <c r="U50" s="240"/>
      <c r="V50" s="240"/>
    </row>
    <row r="51" spans="2:22" s="224" customFormat="1" x14ac:dyDescent="0.25">
      <c r="B51" s="221"/>
      <c r="C51" s="222" t="s">
        <v>276</v>
      </c>
      <c r="D51" s="222"/>
      <c r="E51" s="796"/>
      <c r="F51" s="797"/>
      <c r="G51" s="797"/>
      <c r="H51" s="797"/>
      <c r="I51" s="797"/>
      <c r="J51" s="797"/>
      <c r="K51" s="797"/>
      <c r="L51" s="797"/>
      <c r="M51" s="797"/>
      <c r="N51" s="798"/>
      <c r="O51" s="222"/>
      <c r="P51" s="240"/>
      <c r="Q51" s="240"/>
      <c r="R51" s="240"/>
      <c r="S51" s="240"/>
      <c r="T51" s="240"/>
      <c r="U51" s="240"/>
      <c r="V51" s="240"/>
    </row>
    <row r="52" spans="2:22" s="224" customFormat="1" x14ac:dyDescent="0.25">
      <c r="B52" s="221"/>
      <c r="C52" s="222" t="s">
        <v>276</v>
      </c>
      <c r="D52" s="222"/>
      <c r="E52" s="796"/>
      <c r="F52" s="797"/>
      <c r="G52" s="797"/>
      <c r="H52" s="797"/>
      <c r="I52" s="797"/>
      <c r="J52" s="797"/>
      <c r="K52" s="797"/>
      <c r="L52" s="797"/>
      <c r="M52" s="797"/>
      <c r="N52" s="798"/>
      <c r="O52" s="222"/>
      <c r="P52" s="240"/>
      <c r="Q52" s="240"/>
      <c r="R52" s="240"/>
      <c r="S52" s="240"/>
      <c r="T52" s="240"/>
      <c r="U52" s="240"/>
      <c r="V52" s="240"/>
    </row>
    <row r="53" spans="2:22" s="224" customFormat="1" x14ac:dyDescent="0.25">
      <c r="B53" s="221"/>
      <c r="C53" s="226" t="s">
        <v>277</v>
      </c>
      <c r="D53" s="226"/>
      <c r="E53" s="796"/>
      <c r="F53" s="797"/>
      <c r="G53" s="797"/>
      <c r="H53" s="797"/>
      <c r="I53" s="797"/>
      <c r="J53" s="797"/>
      <c r="K53" s="797"/>
      <c r="L53" s="797"/>
      <c r="M53" s="797"/>
      <c r="N53" s="798"/>
      <c r="O53" s="222"/>
      <c r="P53" s="240"/>
      <c r="Q53" s="240"/>
      <c r="R53" s="240"/>
      <c r="S53" s="240"/>
      <c r="T53" s="240"/>
      <c r="U53" s="240"/>
      <c r="V53" s="240"/>
    </row>
    <row r="54" spans="2:22" s="224" customFormat="1" x14ac:dyDescent="0.25">
      <c r="B54" s="221"/>
      <c r="C54" s="222" t="s">
        <v>276</v>
      </c>
      <c r="D54" s="222"/>
      <c r="E54" s="796"/>
      <c r="F54" s="797"/>
      <c r="G54" s="797"/>
      <c r="H54" s="797"/>
      <c r="I54" s="797"/>
      <c r="J54" s="797"/>
      <c r="K54" s="797"/>
      <c r="L54" s="797"/>
      <c r="M54" s="797"/>
      <c r="N54" s="798"/>
      <c r="O54" s="222"/>
      <c r="P54" s="240"/>
      <c r="Q54" s="240"/>
      <c r="R54" s="240"/>
      <c r="S54" s="240"/>
      <c r="T54" s="240"/>
      <c r="U54" s="240"/>
      <c r="V54" s="240"/>
    </row>
    <row r="55" spans="2:22" s="224" customFormat="1" x14ac:dyDescent="0.25">
      <c r="B55" s="221"/>
      <c r="C55" s="222" t="s">
        <v>276</v>
      </c>
      <c r="D55" s="222"/>
      <c r="E55" s="796"/>
      <c r="F55" s="797"/>
      <c r="G55" s="797"/>
      <c r="H55" s="797"/>
      <c r="I55" s="797"/>
      <c r="J55" s="797"/>
      <c r="K55" s="797"/>
      <c r="L55" s="797"/>
      <c r="M55" s="797"/>
      <c r="N55" s="798"/>
      <c r="O55" s="222"/>
      <c r="P55" s="240"/>
      <c r="Q55" s="240"/>
      <c r="R55" s="240"/>
      <c r="S55" s="240"/>
      <c r="T55" s="240"/>
      <c r="U55" s="240"/>
      <c r="V55" s="240"/>
    </row>
    <row r="56" spans="2:22" s="224" customFormat="1" x14ac:dyDescent="0.25">
      <c r="B56" s="221"/>
      <c r="C56" s="221" t="s">
        <v>278</v>
      </c>
      <c r="D56" s="221"/>
      <c r="E56" s="796"/>
      <c r="F56" s="797"/>
      <c r="G56" s="797"/>
      <c r="H56" s="797"/>
      <c r="I56" s="797"/>
      <c r="J56" s="797"/>
      <c r="K56" s="797"/>
      <c r="L56" s="797"/>
      <c r="M56" s="797"/>
      <c r="N56" s="798"/>
      <c r="O56" s="222"/>
      <c r="P56" s="240"/>
      <c r="Q56" s="240"/>
      <c r="R56" s="240"/>
      <c r="S56" s="240"/>
      <c r="T56" s="240"/>
      <c r="U56" s="240"/>
      <c r="V56" s="240"/>
    </row>
    <row r="57" spans="2:22" s="224" customFormat="1" x14ac:dyDescent="0.25">
      <c r="B57" s="221"/>
      <c r="C57" s="222" t="s">
        <v>276</v>
      </c>
      <c r="D57" s="222"/>
      <c r="E57" s="796"/>
      <c r="F57" s="797"/>
      <c r="G57" s="797"/>
      <c r="H57" s="797"/>
      <c r="I57" s="797"/>
      <c r="J57" s="797"/>
      <c r="K57" s="797"/>
      <c r="L57" s="797"/>
      <c r="M57" s="797"/>
      <c r="N57" s="798"/>
      <c r="O57" s="222"/>
      <c r="P57" s="240"/>
      <c r="Q57" s="240"/>
      <c r="R57" s="240"/>
      <c r="S57" s="240"/>
      <c r="T57" s="240"/>
      <c r="U57" s="240"/>
      <c r="V57" s="240"/>
    </row>
    <row r="58" spans="2:22" s="224" customFormat="1" x14ac:dyDescent="0.25">
      <c r="B58" s="221"/>
      <c r="C58" s="222" t="s">
        <v>276</v>
      </c>
      <c r="D58" s="222"/>
      <c r="E58" s="796"/>
      <c r="F58" s="797"/>
      <c r="G58" s="797"/>
      <c r="H58" s="797"/>
      <c r="I58" s="797"/>
      <c r="J58" s="797"/>
      <c r="K58" s="797"/>
      <c r="L58" s="797"/>
      <c r="M58" s="797"/>
      <c r="N58" s="798"/>
      <c r="O58" s="222"/>
      <c r="P58" s="240"/>
      <c r="Q58" s="240"/>
      <c r="R58" s="240"/>
      <c r="S58" s="240"/>
      <c r="T58" s="240"/>
      <c r="U58" s="240"/>
      <c r="V58" s="240"/>
    </row>
    <row r="59" spans="2:22" s="224" customFormat="1" x14ac:dyDescent="0.25">
      <c r="B59" s="221"/>
      <c r="C59" s="227"/>
      <c r="D59" s="227"/>
      <c r="E59" s="796"/>
      <c r="F59" s="797"/>
      <c r="G59" s="797"/>
      <c r="H59" s="797"/>
      <c r="I59" s="797"/>
      <c r="J59" s="797"/>
      <c r="K59" s="797"/>
      <c r="L59" s="797"/>
      <c r="M59" s="797"/>
      <c r="N59" s="798"/>
      <c r="O59" s="222"/>
      <c r="P59" s="240"/>
      <c r="Q59" s="240"/>
      <c r="R59" s="240"/>
      <c r="S59" s="240"/>
      <c r="T59" s="240"/>
      <c r="U59" s="240"/>
      <c r="V59" s="240"/>
    </row>
    <row r="60" spans="2:22" s="224" customFormat="1" x14ac:dyDescent="0.25">
      <c r="B60" s="221"/>
      <c r="C60" s="225" t="s">
        <v>86</v>
      </c>
      <c r="D60" s="225"/>
      <c r="E60" s="796"/>
      <c r="F60" s="797"/>
      <c r="G60" s="797"/>
      <c r="H60" s="797"/>
      <c r="I60" s="797"/>
      <c r="J60" s="797"/>
      <c r="K60" s="797"/>
      <c r="L60" s="797"/>
      <c r="M60" s="797"/>
      <c r="N60" s="798"/>
      <c r="O60" s="222"/>
      <c r="P60" s="240"/>
      <c r="Q60" s="240"/>
      <c r="R60" s="240"/>
      <c r="S60" s="240"/>
      <c r="T60" s="240"/>
      <c r="U60" s="240"/>
      <c r="V60" s="240"/>
    </row>
    <row r="61" spans="2:22" s="224" customFormat="1" x14ac:dyDescent="0.25">
      <c r="B61" s="221"/>
      <c r="C61" s="222" t="s">
        <v>276</v>
      </c>
      <c r="D61" s="222"/>
      <c r="E61" s="796"/>
      <c r="F61" s="797"/>
      <c r="G61" s="797"/>
      <c r="H61" s="797"/>
      <c r="I61" s="797"/>
      <c r="J61" s="797"/>
      <c r="K61" s="797"/>
      <c r="L61" s="797"/>
      <c r="M61" s="797"/>
      <c r="N61" s="798"/>
      <c r="O61" s="222"/>
      <c r="P61" s="240"/>
      <c r="Q61" s="240"/>
      <c r="R61" s="240"/>
      <c r="S61" s="240"/>
      <c r="T61" s="240"/>
      <c r="U61" s="240"/>
      <c r="V61" s="240"/>
    </row>
    <row r="62" spans="2:22" s="224" customFormat="1" x14ac:dyDescent="0.25">
      <c r="B62" s="221"/>
      <c r="C62" s="222" t="s">
        <v>276</v>
      </c>
      <c r="D62" s="222"/>
      <c r="E62" s="796"/>
      <c r="F62" s="797"/>
      <c r="G62" s="797"/>
      <c r="H62" s="797"/>
      <c r="I62" s="797"/>
      <c r="J62" s="797"/>
      <c r="K62" s="797"/>
      <c r="L62" s="797"/>
      <c r="M62" s="797"/>
      <c r="N62" s="798"/>
      <c r="O62" s="222"/>
      <c r="P62" s="240"/>
      <c r="Q62" s="240"/>
      <c r="R62" s="240"/>
      <c r="S62" s="240"/>
      <c r="T62" s="240"/>
      <c r="U62" s="240"/>
      <c r="V62" s="240"/>
    </row>
    <row r="63" spans="2:22" s="224" customFormat="1" x14ac:dyDescent="0.25">
      <c r="B63" s="221"/>
      <c r="C63" s="227"/>
      <c r="D63" s="227"/>
      <c r="E63" s="796"/>
      <c r="F63" s="797"/>
      <c r="G63" s="797"/>
      <c r="H63" s="797"/>
      <c r="I63" s="797"/>
      <c r="J63" s="797"/>
      <c r="K63" s="797"/>
      <c r="L63" s="797"/>
      <c r="M63" s="797"/>
      <c r="N63" s="798"/>
      <c r="O63" s="222"/>
      <c r="P63" s="240"/>
      <c r="Q63" s="240"/>
      <c r="R63" s="240"/>
      <c r="S63" s="240"/>
      <c r="T63" s="240"/>
      <c r="U63" s="240"/>
      <c r="V63" s="240"/>
    </row>
    <row r="64" spans="2:22" s="224" customFormat="1" x14ac:dyDescent="0.25">
      <c r="B64" s="221"/>
      <c r="C64" s="225" t="s">
        <v>87</v>
      </c>
      <c r="D64" s="225"/>
      <c r="E64" s="796"/>
      <c r="F64" s="797"/>
      <c r="G64" s="797"/>
      <c r="H64" s="797"/>
      <c r="I64" s="797"/>
      <c r="J64" s="797"/>
      <c r="K64" s="797"/>
      <c r="L64" s="797"/>
      <c r="M64" s="797"/>
      <c r="N64" s="798"/>
      <c r="O64" s="222"/>
      <c r="P64" s="240"/>
      <c r="Q64" s="240"/>
      <c r="R64" s="240"/>
      <c r="S64" s="240"/>
      <c r="T64" s="240"/>
      <c r="U64" s="240"/>
      <c r="V64" s="240"/>
    </row>
    <row r="65" spans="2:22" s="224" customFormat="1" x14ac:dyDescent="0.25">
      <c r="B65" s="221"/>
      <c r="C65" s="222" t="s">
        <v>276</v>
      </c>
      <c r="D65" s="222"/>
      <c r="E65" s="796"/>
      <c r="F65" s="797"/>
      <c r="G65" s="797"/>
      <c r="H65" s="797"/>
      <c r="I65" s="797"/>
      <c r="J65" s="797"/>
      <c r="K65" s="797"/>
      <c r="L65" s="797"/>
      <c r="M65" s="797"/>
      <c r="N65" s="798"/>
      <c r="O65" s="222"/>
      <c r="P65" s="240"/>
      <c r="Q65" s="240"/>
      <c r="R65" s="240"/>
      <c r="S65" s="240"/>
      <c r="T65" s="240"/>
      <c r="U65" s="240"/>
      <c r="V65" s="240"/>
    </row>
    <row r="66" spans="2:22" s="224" customFormat="1" x14ac:dyDescent="0.25">
      <c r="B66" s="221"/>
      <c r="C66" s="222" t="s">
        <v>276</v>
      </c>
      <c r="D66" s="222"/>
      <c r="E66" s="796"/>
      <c r="F66" s="797"/>
      <c r="G66" s="797"/>
      <c r="H66" s="797"/>
      <c r="I66" s="797"/>
      <c r="J66" s="797"/>
      <c r="K66" s="797"/>
      <c r="L66" s="797"/>
      <c r="M66" s="797"/>
      <c r="N66" s="798"/>
      <c r="O66" s="222"/>
      <c r="P66" s="240"/>
      <c r="Q66" s="240"/>
      <c r="R66" s="240"/>
      <c r="S66" s="240"/>
      <c r="T66" s="240"/>
      <c r="U66" s="240"/>
      <c r="V66" s="240"/>
    </row>
    <row r="67" spans="2:22" s="224" customFormat="1" x14ac:dyDescent="0.25">
      <c r="B67" s="221"/>
      <c r="C67" s="222"/>
      <c r="D67" s="222"/>
      <c r="E67" s="796"/>
      <c r="F67" s="797"/>
      <c r="G67" s="797"/>
      <c r="H67" s="797"/>
      <c r="I67" s="797"/>
      <c r="J67" s="797"/>
      <c r="K67" s="797"/>
      <c r="L67" s="797"/>
      <c r="M67" s="797"/>
      <c r="N67" s="798"/>
      <c r="O67" s="222"/>
      <c r="P67" s="240"/>
      <c r="Q67" s="240"/>
      <c r="R67" s="240"/>
      <c r="S67" s="240"/>
      <c r="T67" s="240"/>
      <c r="U67" s="240"/>
      <c r="V67" s="240"/>
    </row>
    <row r="68" spans="2:22" s="224" customFormat="1" x14ac:dyDescent="0.25">
      <c r="B68" s="221"/>
      <c r="C68" s="221"/>
      <c r="D68" s="221"/>
      <c r="E68" s="796"/>
      <c r="F68" s="797"/>
      <c r="G68" s="797"/>
      <c r="H68" s="797"/>
      <c r="I68" s="797"/>
      <c r="J68" s="797"/>
      <c r="K68" s="797"/>
      <c r="L68" s="797"/>
      <c r="M68" s="797"/>
      <c r="N68" s="798"/>
      <c r="O68" s="222"/>
      <c r="P68" s="240"/>
      <c r="Q68" s="240"/>
      <c r="R68" s="240"/>
      <c r="S68" s="240"/>
      <c r="T68" s="240"/>
      <c r="U68" s="240"/>
      <c r="V68" s="240"/>
    </row>
    <row r="69" spans="2:22" s="224" customFormat="1" x14ac:dyDescent="0.25">
      <c r="B69" s="222"/>
      <c r="C69" s="222"/>
      <c r="D69" s="222"/>
      <c r="E69" s="799"/>
      <c r="F69" s="800"/>
      <c r="G69" s="800"/>
      <c r="H69" s="800"/>
      <c r="I69" s="800"/>
      <c r="J69" s="800"/>
      <c r="K69" s="800"/>
      <c r="L69" s="800"/>
      <c r="M69" s="800"/>
      <c r="N69" s="801"/>
      <c r="O69" s="222"/>
      <c r="P69" s="240"/>
      <c r="Q69" s="240"/>
      <c r="R69" s="240"/>
      <c r="S69" s="240"/>
      <c r="T69" s="240"/>
      <c r="U69" s="240"/>
      <c r="V69" s="240"/>
    </row>
    <row r="70" spans="2:22" x14ac:dyDescent="0.25">
      <c r="B70" s="230"/>
      <c r="C70" s="229" t="s">
        <v>279</v>
      </c>
      <c r="D70" s="229"/>
      <c r="E70" s="229"/>
      <c r="F70" s="230"/>
      <c r="G70" s="230"/>
      <c r="H70" s="230"/>
      <c r="I70" s="230"/>
      <c r="J70" s="230"/>
      <c r="K70" s="230"/>
      <c r="L70" s="230"/>
      <c r="M70" s="230"/>
      <c r="N70" s="230"/>
      <c r="O70" s="230"/>
      <c r="P70" s="240"/>
      <c r="Q70" s="240"/>
      <c r="R70" s="240"/>
      <c r="S70" s="240"/>
      <c r="T70" s="240"/>
      <c r="U70" s="240"/>
      <c r="V70" s="240"/>
    </row>
  </sheetData>
  <mergeCells count="13">
    <mergeCell ref="O9:O11"/>
    <mergeCell ref="P9:V11"/>
    <mergeCell ref="B9:B11"/>
    <mergeCell ref="C9:C11"/>
    <mergeCell ref="D9:D11"/>
    <mergeCell ref="E9:E11"/>
    <mergeCell ref="F9:F11"/>
    <mergeCell ref="G9:G11"/>
    <mergeCell ref="E15:N69"/>
    <mergeCell ref="H9:H11"/>
    <mergeCell ref="I9:I11"/>
    <mergeCell ref="J9:J11"/>
    <mergeCell ref="K9:N10"/>
  </mergeCells>
  <printOptions verticalCentered="1"/>
  <pageMargins left="0" right="0" top="0.23622047244094491" bottom="0.23622047244094491" header="0.23622047244094491" footer="0.23622047244094491"/>
  <pageSetup paperSize="9" scale="52" orientation="landscape" r:id="rId1"/>
  <headerFooter alignWithMargins="0">
    <oddHeader>&amp;F</oddHead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3:AM94"/>
  <sheetViews>
    <sheetView showGridLines="0" view="pageBreakPreview" zoomScale="70" zoomScaleNormal="68" zoomScaleSheetLayoutView="70" workbookViewId="0">
      <selection activeCell="B2" sqref="B2:D2"/>
    </sheetView>
  </sheetViews>
  <sheetFormatPr defaultColWidth="9.140625" defaultRowHeight="15" x14ac:dyDescent="0.25"/>
  <cols>
    <col min="1" max="1" width="4.140625" style="4" customWidth="1"/>
    <col min="2" max="2" width="6.28515625" style="4" customWidth="1"/>
    <col min="3" max="3" width="26.140625" style="4" customWidth="1"/>
    <col min="4" max="4" width="18.7109375" style="4" customWidth="1"/>
    <col min="5" max="5" width="23.28515625" style="4" customWidth="1"/>
    <col min="6" max="7" width="18.7109375" style="4" customWidth="1"/>
    <col min="8" max="8" width="21" style="4" customWidth="1"/>
    <col min="9" max="28" width="18.7109375" style="4" customWidth="1"/>
    <col min="29" max="16384" width="9.140625" style="4"/>
  </cols>
  <sheetData>
    <row r="3" spans="1:24" x14ac:dyDescent="0.25">
      <c r="B3" s="241"/>
    </row>
    <row r="4" spans="1:24" x14ac:dyDescent="0.25">
      <c r="B4" s="242"/>
      <c r="D4" s="242"/>
      <c r="E4" s="242"/>
      <c r="G4" s="242"/>
      <c r="H4" s="73" t="s">
        <v>0</v>
      </c>
      <c r="I4" s="242"/>
      <c r="K4" s="242"/>
      <c r="L4" s="242"/>
      <c r="M4" s="242"/>
      <c r="N4" s="242"/>
      <c r="O4" s="242"/>
      <c r="P4" s="242"/>
      <c r="Q4" s="242"/>
      <c r="R4" s="242"/>
      <c r="S4" s="242"/>
      <c r="T4" s="242"/>
      <c r="U4" s="243"/>
      <c r="V4" s="243"/>
      <c r="W4" s="243"/>
      <c r="X4" s="243"/>
    </row>
    <row r="5" spans="1:24" x14ac:dyDescent="0.25">
      <c r="B5" s="242"/>
      <c r="D5" s="242"/>
      <c r="E5" s="242"/>
      <c r="G5" s="242"/>
      <c r="H5" s="73" t="s">
        <v>319</v>
      </c>
      <c r="I5" s="242"/>
      <c r="K5" s="242"/>
      <c r="L5" s="242"/>
      <c r="M5" s="242"/>
      <c r="N5" s="242"/>
      <c r="O5" s="242"/>
      <c r="P5" s="242"/>
      <c r="Q5" s="242"/>
      <c r="R5" s="242"/>
      <c r="S5" s="242"/>
      <c r="T5" s="242"/>
      <c r="U5" s="243"/>
      <c r="V5" s="243"/>
      <c r="W5" s="243"/>
      <c r="X5" s="243"/>
    </row>
    <row r="6" spans="1:24" x14ac:dyDescent="0.25">
      <c r="B6" s="243"/>
      <c r="D6" s="242"/>
      <c r="E6" s="242"/>
      <c r="G6" s="242"/>
      <c r="H6" s="73" t="s">
        <v>320</v>
      </c>
      <c r="I6" s="242"/>
      <c r="K6" s="242"/>
      <c r="L6" s="244"/>
      <c r="M6" s="242"/>
      <c r="N6" s="242"/>
      <c r="O6" s="242"/>
      <c r="P6" s="242"/>
      <c r="Q6" s="242"/>
      <c r="R6" s="242"/>
      <c r="S6" s="242"/>
      <c r="T6" s="242"/>
      <c r="U6" s="243"/>
      <c r="V6" s="243"/>
      <c r="W6" s="243"/>
      <c r="X6" s="243"/>
    </row>
    <row r="7" spans="1:24" x14ac:dyDescent="0.25">
      <c r="C7" s="242"/>
      <c r="E7" s="65"/>
      <c r="G7" s="65"/>
      <c r="H7" s="65"/>
    </row>
    <row r="8" spans="1:24" x14ac:dyDescent="0.25">
      <c r="B8" s="241"/>
      <c r="C8" s="241"/>
      <c r="E8" s="65"/>
      <c r="G8" s="65"/>
      <c r="H8" s="65"/>
    </row>
    <row r="9" spans="1:24" x14ac:dyDescent="0.25">
      <c r="A9" s="121" t="s">
        <v>321</v>
      </c>
      <c r="B9" s="245" t="s">
        <v>322</v>
      </c>
      <c r="C9" s="245"/>
      <c r="D9" s="121"/>
      <c r="E9" s="246"/>
      <c r="F9" s="121"/>
      <c r="G9" s="246"/>
      <c r="H9" s="246"/>
      <c r="I9" s="121"/>
      <c r="J9" s="121"/>
      <c r="P9" s="121"/>
      <c r="Q9" s="121"/>
      <c r="R9" s="121"/>
      <c r="S9" s="121"/>
      <c r="T9" s="121"/>
      <c r="U9" s="121"/>
      <c r="V9" s="121"/>
      <c r="W9" s="121"/>
    </row>
    <row r="10" spans="1:24" ht="15.75" customHeight="1" x14ac:dyDescent="0.25">
      <c r="A10" s="121"/>
      <c r="B10" s="247"/>
      <c r="C10" s="248"/>
      <c r="D10" s="121"/>
      <c r="E10" s="246"/>
      <c r="F10" s="121"/>
      <c r="G10" s="246"/>
      <c r="H10" s="246"/>
      <c r="I10" s="121"/>
      <c r="J10" s="121"/>
      <c r="P10" s="121"/>
      <c r="Q10" s="121"/>
      <c r="R10" s="121"/>
      <c r="S10" s="249" t="s">
        <v>70</v>
      </c>
      <c r="T10" s="121"/>
      <c r="U10" s="121"/>
      <c r="V10" s="121"/>
      <c r="W10" s="121"/>
    </row>
    <row r="11" spans="1:24" ht="15.75" customHeight="1" x14ac:dyDescent="0.25">
      <c r="A11" s="121"/>
      <c r="B11" s="786" t="s">
        <v>2</v>
      </c>
      <c r="C11" s="786" t="s">
        <v>71</v>
      </c>
      <c r="D11" s="803" t="s">
        <v>72</v>
      </c>
      <c r="E11" s="803"/>
      <c r="F11" s="803"/>
      <c r="G11" s="803"/>
      <c r="H11" s="786" t="s">
        <v>323</v>
      </c>
      <c r="I11" s="786"/>
      <c r="J11" s="786"/>
      <c r="K11" s="786"/>
      <c r="L11" s="786" t="s">
        <v>324</v>
      </c>
      <c r="M11" s="786"/>
      <c r="N11" s="786"/>
      <c r="O11" s="786"/>
      <c r="P11" s="786" t="s">
        <v>84</v>
      </c>
      <c r="Q11" s="786"/>
      <c r="R11" s="786"/>
      <c r="S11" s="786"/>
      <c r="T11" s="121"/>
      <c r="U11" s="121"/>
      <c r="V11" s="121"/>
      <c r="W11" s="121"/>
    </row>
    <row r="12" spans="1:24" s="250" customFormat="1" x14ac:dyDescent="0.25">
      <c r="A12" s="121"/>
      <c r="B12" s="786"/>
      <c r="C12" s="786"/>
      <c r="D12" s="803" t="s">
        <v>123</v>
      </c>
      <c r="E12" s="804"/>
      <c r="F12" s="804"/>
      <c r="G12" s="804"/>
      <c r="H12" s="803" t="s">
        <v>123</v>
      </c>
      <c r="I12" s="804"/>
      <c r="J12" s="804"/>
      <c r="K12" s="804"/>
      <c r="L12" s="803" t="s">
        <v>303</v>
      </c>
      <c r="M12" s="804"/>
      <c r="N12" s="804"/>
      <c r="O12" s="804"/>
      <c r="P12" s="803" t="s">
        <v>96</v>
      </c>
      <c r="Q12" s="804"/>
      <c r="R12" s="804"/>
      <c r="S12" s="804"/>
      <c r="T12" s="121"/>
      <c r="U12" s="121"/>
      <c r="V12" s="121"/>
      <c r="W12" s="121"/>
    </row>
    <row r="13" spans="1:24" s="56" customFormat="1" ht="53.45" customHeight="1" x14ac:dyDescent="0.25">
      <c r="A13" s="251"/>
      <c r="B13" s="786"/>
      <c r="C13" s="786"/>
      <c r="D13" s="219" t="s">
        <v>325</v>
      </c>
      <c r="E13" s="219" t="s">
        <v>326</v>
      </c>
      <c r="F13" s="219" t="s">
        <v>327</v>
      </c>
      <c r="G13" s="219" t="s">
        <v>328</v>
      </c>
      <c r="H13" s="219" t="s">
        <v>325</v>
      </c>
      <c r="I13" s="219" t="s">
        <v>326</v>
      </c>
      <c r="J13" s="219" t="s">
        <v>327</v>
      </c>
      <c r="K13" s="219" t="s">
        <v>328</v>
      </c>
      <c r="L13" s="219" t="s">
        <v>325</v>
      </c>
      <c r="M13" s="219" t="s">
        <v>326</v>
      </c>
      <c r="N13" s="219" t="s">
        <v>327</v>
      </c>
      <c r="O13" s="219" t="s">
        <v>328</v>
      </c>
      <c r="P13" s="219" t="s">
        <v>325</v>
      </c>
      <c r="Q13" s="219" t="s">
        <v>326</v>
      </c>
      <c r="R13" s="219" t="s">
        <v>327</v>
      </c>
      <c r="S13" s="219" t="s">
        <v>328</v>
      </c>
      <c r="T13" s="251"/>
      <c r="U13" s="251"/>
      <c r="V13" s="251"/>
      <c r="W13" s="251"/>
    </row>
    <row r="14" spans="1:24" s="65" customFormat="1" x14ac:dyDescent="0.2">
      <c r="A14" s="252"/>
      <c r="B14" s="253"/>
      <c r="C14" s="253"/>
      <c r="D14" s="253"/>
      <c r="E14" s="253"/>
      <c r="F14" s="253"/>
      <c r="G14" s="253"/>
      <c r="H14" s="253"/>
      <c r="I14" s="253"/>
      <c r="J14" s="253"/>
      <c r="K14" s="253"/>
      <c r="L14" s="253"/>
      <c r="M14" s="253"/>
      <c r="N14" s="253"/>
      <c r="O14" s="253"/>
      <c r="P14" s="253"/>
      <c r="Q14" s="253"/>
      <c r="R14" s="253"/>
      <c r="S14" s="253"/>
      <c r="T14" s="252"/>
      <c r="U14" s="252"/>
      <c r="V14" s="252"/>
      <c r="W14" s="252"/>
    </row>
    <row r="15" spans="1:24" s="65" customFormat="1" ht="15.75" x14ac:dyDescent="0.25">
      <c r="A15" s="246"/>
      <c r="B15" s="147">
        <v>1</v>
      </c>
      <c r="C15" s="254" t="s">
        <v>329</v>
      </c>
      <c r="D15" s="255">
        <v>555.58074380000005</v>
      </c>
      <c r="E15" s="255">
        <v>0</v>
      </c>
      <c r="F15" s="255">
        <v>0</v>
      </c>
      <c r="G15" s="255">
        <f>D15+E15-F15</f>
        <v>555.58074380000005</v>
      </c>
      <c r="H15" s="255">
        <f>G15</f>
        <v>555.58074380000005</v>
      </c>
      <c r="I15" s="255">
        <v>0</v>
      </c>
      <c r="J15" s="255">
        <v>0</v>
      </c>
      <c r="K15" s="255">
        <f>H15+I15-J15</f>
        <v>555.58074380000005</v>
      </c>
      <c r="L15" s="255">
        <f>K15</f>
        <v>555.58074380000005</v>
      </c>
      <c r="M15" s="256">
        <f>I15</f>
        <v>0</v>
      </c>
      <c r="N15" s="256">
        <f>J15</f>
        <v>0</v>
      </c>
      <c r="O15" s="255">
        <f>L15+M15-N15</f>
        <v>555.58074380000005</v>
      </c>
      <c r="P15" s="255">
        <f>O15</f>
        <v>555.58074380000005</v>
      </c>
      <c r="Q15" s="255">
        <v>0</v>
      </c>
      <c r="R15" s="255">
        <v>0</v>
      </c>
      <c r="S15" s="255">
        <f>P15+Q15-R15</f>
        <v>555.58074380000005</v>
      </c>
      <c r="T15" s="246"/>
      <c r="U15" s="246"/>
      <c r="V15" s="246"/>
      <c r="W15" s="246"/>
    </row>
    <row r="16" spans="1:24" s="65" customFormat="1" ht="15.75" x14ac:dyDescent="0.25">
      <c r="A16" s="246"/>
      <c r="B16" s="147">
        <v>2</v>
      </c>
      <c r="C16" s="254" t="s">
        <v>330</v>
      </c>
      <c r="D16" s="255">
        <v>5.1541400000000001E-2</v>
      </c>
      <c r="E16" s="255">
        <v>1.0349999999999999E-3</v>
      </c>
      <c r="F16" s="255">
        <v>8.5479000000000006E-3</v>
      </c>
      <c r="G16" s="255">
        <f>D16+E16-F16</f>
        <v>4.4028499999999998E-2</v>
      </c>
      <c r="H16" s="255">
        <f>G16</f>
        <v>4.4028499999999998E-2</v>
      </c>
      <c r="I16" s="256">
        <v>5.8561176E-2</v>
      </c>
      <c r="J16" s="255">
        <v>0</v>
      </c>
      <c r="K16" s="255">
        <f>H16+I16-J16</f>
        <v>0.10258967599999999</v>
      </c>
      <c r="L16" s="255">
        <f>K16</f>
        <v>0.10258967599999999</v>
      </c>
      <c r="M16" s="256">
        <v>0.06</v>
      </c>
      <c r="N16" s="256">
        <f>J16</f>
        <v>0</v>
      </c>
      <c r="O16" s="255">
        <f>L16+M16-N16</f>
        <v>0.16258967599999999</v>
      </c>
      <c r="P16" s="255">
        <f>O16</f>
        <v>0.16258967599999999</v>
      </c>
      <c r="Q16" s="255">
        <v>0</v>
      </c>
      <c r="R16" s="255">
        <v>0</v>
      </c>
      <c r="S16" s="255">
        <f>P16+Q16-R16</f>
        <v>0.16258967599999999</v>
      </c>
      <c r="T16" s="246"/>
      <c r="U16" s="246"/>
      <c r="V16" s="246"/>
      <c r="W16" s="246"/>
    </row>
    <row r="17" spans="1:23" ht="15.75" x14ac:dyDescent="0.25">
      <c r="A17" s="246"/>
      <c r="B17" s="147">
        <v>3</v>
      </c>
      <c r="C17" s="254" t="s">
        <v>331</v>
      </c>
      <c r="D17" s="255">
        <v>2.4807900000000001E-2</v>
      </c>
      <c r="E17" s="256">
        <v>6.9062999999999998E-3</v>
      </c>
      <c r="F17" s="255">
        <v>0</v>
      </c>
      <c r="G17" s="255">
        <f>D17+E17-F17</f>
        <v>3.1714199999999998E-2</v>
      </c>
      <c r="H17" s="255">
        <f>G17</f>
        <v>3.1714199999999998E-2</v>
      </c>
      <c r="I17" s="255">
        <v>3.9557999999999998E-3</v>
      </c>
      <c r="J17" s="255">
        <v>0</v>
      </c>
      <c r="K17" s="255">
        <f>H17+I17-J17</f>
        <v>3.567E-2</v>
      </c>
      <c r="L17" s="255">
        <f>K17</f>
        <v>3.567E-2</v>
      </c>
      <c r="M17" s="256">
        <f>I17</f>
        <v>3.9557999999999998E-3</v>
      </c>
      <c r="N17" s="256">
        <f>J17</f>
        <v>0</v>
      </c>
      <c r="O17" s="255">
        <f>L17+M17-N17</f>
        <v>3.9625800000000003E-2</v>
      </c>
      <c r="P17" s="255">
        <f>O17</f>
        <v>3.9625800000000003E-2</v>
      </c>
      <c r="Q17" s="255">
        <v>0</v>
      </c>
      <c r="R17" s="255">
        <v>0</v>
      </c>
      <c r="S17" s="255">
        <f>P17+Q17-R17</f>
        <v>3.9625800000000003E-2</v>
      </c>
      <c r="T17" s="246"/>
      <c r="U17" s="246"/>
      <c r="V17" s="246"/>
      <c r="W17" s="246"/>
    </row>
    <row r="18" spans="1:23" ht="15.75" x14ac:dyDescent="0.25">
      <c r="A18" s="121"/>
      <c r="B18" s="147">
        <v>4</v>
      </c>
      <c r="C18" s="254" t="s">
        <v>332</v>
      </c>
      <c r="D18" s="255">
        <v>3.9912799999999998E-2</v>
      </c>
      <c r="E18" s="255">
        <v>1.4220399999999999E-2</v>
      </c>
      <c r="F18" s="255">
        <v>6.2310999999999998E-3</v>
      </c>
      <c r="G18" s="255">
        <f>D18+E18-F18</f>
        <v>4.7902100000000003E-2</v>
      </c>
      <c r="H18" s="255">
        <f>G18</f>
        <v>4.7902100000000003E-2</v>
      </c>
      <c r="I18" s="255">
        <v>0</v>
      </c>
      <c r="J18" s="255">
        <v>0</v>
      </c>
      <c r="K18" s="255">
        <f>H18+I18-J18</f>
        <v>4.7902100000000003E-2</v>
      </c>
      <c r="L18" s="255">
        <f>K18</f>
        <v>4.7902100000000003E-2</v>
      </c>
      <c r="M18" s="256">
        <f>I18</f>
        <v>0</v>
      </c>
      <c r="N18" s="256">
        <f>J18</f>
        <v>0</v>
      </c>
      <c r="O18" s="255">
        <f>L18+M18-N18</f>
        <v>4.7902100000000003E-2</v>
      </c>
      <c r="P18" s="255">
        <f>O18</f>
        <v>4.7902100000000003E-2</v>
      </c>
      <c r="Q18" s="255">
        <v>0</v>
      </c>
      <c r="R18" s="255">
        <v>0</v>
      </c>
      <c r="S18" s="255">
        <f>P18+Q18-R18</f>
        <v>4.7902100000000003E-2</v>
      </c>
      <c r="T18" s="121"/>
      <c r="U18" s="121"/>
      <c r="V18" s="121"/>
      <c r="W18" s="121"/>
    </row>
    <row r="19" spans="1:23" ht="15.75" x14ac:dyDescent="0.25">
      <c r="A19" s="121"/>
      <c r="B19" s="147">
        <v>5</v>
      </c>
      <c r="C19" s="254" t="s">
        <v>333</v>
      </c>
      <c r="D19" s="255">
        <f>0</f>
        <v>0</v>
      </c>
      <c r="E19" s="255">
        <v>0</v>
      </c>
      <c r="F19" s="255">
        <v>0</v>
      </c>
      <c r="G19" s="255">
        <v>0</v>
      </c>
      <c r="H19" s="255">
        <f>G19</f>
        <v>0</v>
      </c>
      <c r="I19" s="255">
        <v>0</v>
      </c>
      <c r="J19" s="255">
        <v>0</v>
      </c>
      <c r="K19" s="255">
        <f>H19+I19-J19</f>
        <v>0</v>
      </c>
      <c r="L19" s="255">
        <f>K19</f>
        <v>0</v>
      </c>
      <c r="M19" s="256">
        <f>I19</f>
        <v>0</v>
      </c>
      <c r="N19" s="256">
        <f>J19</f>
        <v>0</v>
      </c>
      <c r="O19" s="255">
        <f>L19+M19-N19</f>
        <v>0</v>
      </c>
      <c r="P19" s="255">
        <f>O19</f>
        <v>0</v>
      </c>
      <c r="Q19" s="255">
        <v>2</v>
      </c>
      <c r="R19" s="255">
        <v>0</v>
      </c>
      <c r="S19" s="255">
        <f>P19+Q19-R19</f>
        <v>2</v>
      </c>
      <c r="T19" s="121"/>
      <c r="U19" s="121"/>
      <c r="V19" s="121"/>
      <c r="W19" s="121"/>
    </row>
    <row r="20" spans="1:23" s="133" customFormat="1" x14ac:dyDescent="0.25">
      <c r="A20" s="121"/>
      <c r="B20" s="147"/>
      <c r="C20" s="257"/>
      <c r="D20" s="258"/>
      <c r="E20" s="258"/>
      <c r="F20" s="258"/>
      <c r="G20" s="258"/>
      <c r="H20" s="258"/>
      <c r="I20" s="258"/>
      <c r="J20" s="258"/>
      <c r="K20" s="258"/>
      <c r="L20" s="258"/>
      <c r="M20" s="259"/>
      <c r="N20" s="258"/>
      <c r="O20" s="258"/>
      <c r="P20" s="258"/>
      <c r="Q20" s="258"/>
      <c r="R20" s="258"/>
      <c r="S20" s="258"/>
      <c r="T20" s="121"/>
      <c r="U20" s="121"/>
      <c r="V20" s="121"/>
      <c r="W20" s="121"/>
    </row>
    <row r="21" spans="1:23" s="133" customFormat="1" x14ac:dyDescent="0.25">
      <c r="A21" s="205"/>
      <c r="B21" s="260"/>
      <c r="C21" s="261"/>
      <c r="D21" s="258"/>
      <c r="E21" s="262"/>
      <c r="F21" s="262"/>
      <c r="G21" s="258"/>
      <c r="H21" s="258"/>
      <c r="I21" s="262"/>
      <c r="J21" s="262"/>
      <c r="K21" s="258"/>
      <c r="L21" s="258"/>
      <c r="M21" s="258"/>
      <c r="N21" s="258"/>
      <c r="O21" s="258"/>
      <c r="P21" s="258"/>
      <c r="Q21" s="262"/>
      <c r="R21" s="262"/>
      <c r="S21" s="258"/>
      <c r="T21" s="205"/>
      <c r="U21" s="205"/>
      <c r="V21" s="205"/>
      <c r="W21" s="205"/>
    </row>
    <row r="22" spans="1:23" ht="18" x14ac:dyDescent="0.25">
      <c r="A22" s="205"/>
      <c r="B22" s="263"/>
      <c r="C22" s="264" t="s">
        <v>158</v>
      </c>
      <c r="D22" s="255">
        <f t="shared" ref="D22:S22" si="0">SUM(D15:D21)</f>
        <v>555.69700590000014</v>
      </c>
      <c r="E22" s="255">
        <f t="shared" si="0"/>
        <v>2.2161699999999999E-2</v>
      </c>
      <c r="F22" s="255">
        <f t="shared" si="0"/>
        <v>1.4779E-2</v>
      </c>
      <c r="G22" s="255">
        <f t="shared" si="0"/>
        <v>555.70438860000002</v>
      </c>
      <c r="H22" s="255">
        <f t="shared" si="0"/>
        <v>555.70438860000002</v>
      </c>
      <c r="I22" s="255">
        <f t="shared" si="0"/>
        <v>6.2516976000000002E-2</v>
      </c>
      <c r="J22" s="255">
        <f t="shared" si="0"/>
        <v>0</v>
      </c>
      <c r="K22" s="255">
        <f t="shared" si="0"/>
        <v>555.766905576</v>
      </c>
      <c r="L22" s="255">
        <f t="shared" si="0"/>
        <v>555.766905576</v>
      </c>
      <c r="M22" s="255">
        <f t="shared" si="0"/>
        <v>6.3955799999999993E-2</v>
      </c>
      <c r="N22" s="255">
        <f t="shared" si="0"/>
        <v>0</v>
      </c>
      <c r="O22" s="255">
        <f t="shared" si="0"/>
        <v>555.83086137600003</v>
      </c>
      <c r="P22" s="255">
        <f t="shared" si="0"/>
        <v>555.83086137600003</v>
      </c>
      <c r="Q22" s="255">
        <f t="shared" si="0"/>
        <v>2</v>
      </c>
      <c r="R22" s="255">
        <f t="shared" si="0"/>
        <v>0</v>
      </c>
      <c r="S22" s="255">
        <f t="shared" si="0"/>
        <v>557.83086137600003</v>
      </c>
      <c r="T22" s="205"/>
      <c r="U22" s="205"/>
      <c r="V22" s="205"/>
      <c r="W22" s="205"/>
    </row>
    <row r="23" spans="1:23" x14ac:dyDescent="0.25">
      <c r="A23" s="121"/>
      <c r="B23" s="245"/>
      <c r="C23" s="248"/>
      <c r="D23" s="121"/>
      <c r="E23" s="246"/>
      <c r="F23" s="121"/>
      <c r="G23" s="246"/>
      <c r="H23" s="246"/>
      <c r="I23" s="121"/>
      <c r="J23" s="121"/>
      <c r="K23" s="121"/>
      <c r="L23" s="121"/>
      <c r="M23" s="121"/>
      <c r="N23" s="265"/>
      <c r="O23" s="121"/>
      <c r="P23" s="121"/>
      <c r="Q23" s="121"/>
      <c r="R23" s="121"/>
      <c r="S23" s="121"/>
      <c r="T23" s="121"/>
      <c r="U23" s="121"/>
      <c r="V23" s="249"/>
    </row>
    <row r="24" spans="1:23" ht="15.75" customHeight="1" x14ac:dyDescent="0.25">
      <c r="A24" s="121"/>
      <c r="B24" s="245"/>
      <c r="C24" s="248"/>
      <c r="D24" s="121"/>
      <c r="E24" s="246"/>
      <c r="F24" s="121"/>
      <c r="G24" s="246"/>
      <c r="H24" s="246"/>
      <c r="I24" s="121"/>
      <c r="J24" s="121"/>
      <c r="K24" s="121"/>
      <c r="L24" s="121"/>
      <c r="M24" s="121"/>
      <c r="N24" s="121"/>
      <c r="O24" s="249" t="s">
        <v>70</v>
      </c>
      <c r="P24" s="121"/>
      <c r="Q24" s="121"/>
      <c r="R24" s="121"/>
      <c r="T24" s="121"/>
      <c r="U24" s="121"/>
      <c r="V24" s="249"/>
    </row>
    <row r="25" spans="1:23" ht="15.75" customHeight="1" x14ac:dyDescent="0.25">
      <c r="A25" s="121"/>
      <c r="B25" s="786" t="s">
        <v>2</v>
      </c>
      <c r="C25" s="786" t="s">
        <v>71</v>
      </c>
      <c r="D25" s="786" t="s">
        <v>85</v>
      </c>
      <c r="E25" s="786"/>
      <c r="F25" s="786"/>
      <c r="G25" s="786"/>
      <c r="H25" s="786" t="s">
        <v>86</v>
      </c>
      <c r="I25" s="786"/>
      <c r="J25" s="786"/>
      <c r="K25" s="786"/>
      <c r="L25" s="786" t="s">
        <v>87</v>
      </c>
      <c r="M25" s="786"/>
      <c r="N25" s="786"/>
      <c r="O25" s="786"/>
      <c r="T25" s="121"/>
      <c r="U25" s="121"/>
      <c r="V25" s="121"/>
      <c r="W25" s="121"/>
    </row>
    <row r="26" spans="1:23" s="250" customFormat="1" x14ac:dyDescent="0.25">
      <c r="A26" s="121"/>
      <c r="B26" s="786"/>
      <c r="C26" s="786"/>
      <c r="D26" s="803" t="s">
        <v>96</v>
      </c>
      <c r="E26" s="804"/>
      <c r="F26" s="804"/>
      <c r="G26" s="804"/>
      <c r="H26" s="803" t="s">
        <v>96</v>
      </c>
      <c r="I26" s="804"/>
      <c r="J26" s="804"/>
      <c r="K26" s="804"/>
      <c r="L26" s="803" t="s">
        <v>96</v>
      </c>
      <c r="M26" s="804"/>
      <c r="N26" s="804"/>
      <c r="O26" s="804"/>
      <c r="T26" s="121"/>
      <c r="U26" s="121"/>
      <c r="V26" s="121"/>
      <c r="W26" s="121"/>
    </row>
    <row r="27" spans="1:23" s="56" customFormat="1" ht="47.45" customHeight="1" x14ac:dyDescent="0.25">
      <c r="A27" s="251"/>
      <c r="B27" s="786"/>
      <c r="C27" s="786"/>
      <c r="D27" s="219" t="s">
        <v>325</v>
      </c>
      <c r="E27" s="219" t="s">
        <v>326</v>
      </c>
      <c r="F27" s="219" t="s">
        <v>327</v>
      </c>
      <c r="G27" s="219" t="s">
        <v>328</v>
      </c>
      <c r="H27" s="219" t="s">
        <v>325</v>
      </c>
      <c r="I27" s="219" t="s">
        <v>326</v>
      </c>
      <c r="J27" s="219" t="s">
        <v>327</v>
      </c>
      <c r="K27" s="219" t="s">
        <v>328</v>
      </c>
      <c r="L27" s="219" t="s">
        <v>325</v>
      </c>
      <c r="M27" s="219" t="s">
        <v>326</v>
      </c>
      <c r="N27" s="219" t="s">
        <v>327</v>
      </c>
      <c r="O27" s="219" t="s">
        <v>328</v>
      </c>
      <c r="T27" s="121"/>
      <c r="U27" s="121"/>
      <c r="V27" s="121"/>
      <c r="W27" s="121"/>
    </row>
    <row r="28" spans="1:23" s="65" customFormat="1" x14ac:dyDescent="0.25">
      <c r="A28" s="252"/>
      <c r="B28" s="253"/>
      <c r="C28" s="253"/>
      <c r="D28" s="253"/>
      <c r="E28" s="253"/>
      <c r="F28" s="253"/>
      <c r="G28" s="253"/>
      <c r="H28" s="253"/>
      <c r="I28" s="253"/>
      <c r="J28" s="253"/>
      <c r="K28" s="253"/>
      <c r="L28" s="253"/>
      <c r="M28" s="253"/>
      <c r="N28" s="253"/>
      <c r="O28" s="253"/>
      <c r="T28" s="121"/>
      <c r="U28" s="121"/>
      <c r="V28" s="121"/>
      <c r="W28" s="121"/>
    </row>
    <row r="29" spans="1:23" s="65" customFormat="1" ht="15.75" x14ac:dyDescent="0.25">
      <c r="A29" s="246"/>
      <c r="B29" s="147">
        <v>1</v>
      </c>
      <c r="C29" s="254" t="s">
        <v>329</v>
      </c>
      <c r="D29" s="255">
        <f>S15</f>
        <v>555.58074380000005</v>
      </c>
      <c r="E29" s="256">
        <f>0</f>
        <v>0</v>
      </c>
      <c r="F29" s="256">
        <f>0</f>
        <v>0</v>
      </c>
      <c r="G29" s="255">
        <f>D29+E29-F29</f>
        <v>555.58074380000005</v>
      </c>
      <c r="H29" s="255">
        <f>G29</f>
        <v>555.58074380000005</v>
      </c>
      <c r="I29" s="256">
        <f>0</f>
        <v>0</v>
      </c>
      <c r="J29" s="256">
        <f>0</f>
        <v>0</v>
      </c>
      <c r="K29" s="255">
        <f>H29+I29-J29</f>
        <v>555.58074380000005</v>
      </c>
      <c r="L29" s="255">
        <f>K29</f>
        <v>555.58074380000005</v>
      </c>
      <c r="M29" s="256">
        <f>0</f>
        <v>0</v>
      </c>
      <c r="N29" s="256">
        <f>0</f>
        <v>0</v>
      </c>
      <c r="O29" s="255">
        <f>L29+M29-N29</f>
        <v>555.58074380000005</v>
      </c>
      <c r="T29" s="121"/>
      <c r="U29" s="121"/>
      <c r="V29" s="121"/>
      <c r="W29" s="121"/>
    </row>
    <row r="30" spans="1:23" s="65" customFormat="1" ht="15.75" x14ac:dyDescent="0.25">
      <c r="A30" s="246"/>
      <c r="B30" s="147">
        <v>2</v>
      </c>
      <c r="C30" s="254" t="s">
        <v>330</v>
      </c>
      <c r="D30" s="255">
        <f>S16</f>
        <v>0.16258967599999999</v>
      </c>
      <c r="E30" s="256">
        <f>0</f>
        <v>0</v>
      </c>
      <c r="F30" s="256">
        <f>0</f>
        <v>0</v>
      </c>
      <c r="G30" s="255">
        <f>D30+E30-F30</f>
        <v>0.16258967599999999</v>
      </c>
      <c r="H30" s="255">
        <f>G30</f>
        <v>0.16258967599999999</v>
      </c>
      <c r="I30" s="256">
        <f>0</f>
        <v>0</v>
      </c>
      <c r="J30" s="256">
        <f>0</f>
        <v>0</v>
      </c>
      <c r="K30" s="255">
        <f>H30+I30-J30</f>
        <v>0.16258967599999999</v>
      </c>
      <c r="L30" s="255">
        <f>K30</f>
        <v>0.16258967599999999</v>
      </c>
      <c r="M30" s="256">
        <f>0</f>
        <v>0</v>
      </c>
      <c r="N30" s="256">
        <f>0</f>
        <v>0</v>
      </c>
      <c r="O30" s="255">
        <f>L30+M30-N30</f>
        <v>0.16258967599999999</v>
      </c>
      <c r="T30" s="121"/>
      <c r="U30" s="121"/>
      <c r="V30" s="121"/>
      <c r="W30" s="121"/>
    </row>
    <row r="31" spans="1:23" ht="15.75" x14ac:dyDescent="0.25">
      <c r="A31" s="246"/>
      <c r="B31" s="147">
        <v>3</v>
      </c>
      <c r="C31" s="254" t="s">
        <v>331</v>
      </c>
      <c r="D31" s="255">
        <f>S17</f>
        <v>3.9625800000000003E-2</v>
      </c>
      <c r="E31" s="256">
        <f>0</f>
        <v>0</v>
      </c>
      <c r="F31" s="256">
        <f>0</f>
        <v>0</v>
      </c>
      <c r="G31" s="255">
        <f>D31+E31-F31</f>
        <v>3.9625800000000003E-2</v>
      </c>
      <c r="H31" s="255">
        <f>G31</f>
        <v>3.9625800000000003E-2</v>
      </c>
      <c r="I31" s="256">
        <f>0</f>
        <v>0</v>
      </c>
      <c r="J31" s="256">
        <f>0</f>
        <v>0</v>
      </c>
      <c r="K31" s="255">
        <f>H31+I31-J31</f>
        <v>3.9625800000000003E-2</v>
      </c>
      <c r="L31" s="255">
        <f>K31</f>
        <v>3.9625800000000003E-2</v>
      </c>
      <c r="M31" s="256">
        <f>0</f>
        <v>0</v>
      </c>
      <c r="N31" s="256">
        <f>0</f>
        <v>0</v>
      </c>
      <c r="O31" s="255">
        <f>L31+M31-N31</f>
        <v>3.9625800000000003E-2</v>
      </c>
      <c r="T31" s="121"/>
      <c r="U31" s="121"/>
      <c r="V31" s="121"/>
      <c r="W31" s="121"/>
    </row>
    <row r="32" spans="1:23" ht="15.75" x14ac:dyDescent="0.25">
      <c r="A32" s="121"/>
      <c r="B32" s="147">
        <v>4</v>
      </c>
      <c r="C32" s="254" t="s">
        <v>332</v>
      </c>
      <c r="D32" s="255">
        <f>S18</f>
        <v>4.7902100000000003E-2</v>
      </c>
      <c r="E32" s="256">
        <f>0</f>
        <v>0</v>
      </c>
      <c r="F32" s="256">
        <f>0</f>
        <v>0</v>
      </c>
      <c r="G32" s="255">
        <f>D32+E32-F32</f>
        <v>4.7902100000000003E-2</v>
      </c>
      <c r="H32" s="255">
        <f>G32</f>
        <v>4.7902100000000003E-2</v>
      </c>
      <c r="I32" s="256">
        <f>0</f>
        <v>0</v>
      </c>
      <c r="J32" s="256">
        <f>0</f>
        <v>0</v>
      </c>
      <c r="K32" s="255">
        <f>H32+I32-J32</f>
        <v>4.7902100000000003E-2</v>
      </c>
      <c r="L32" s="255">
        <f>K32</f>
        <v>4.7902100000000003E-2</v>
      </c>
      <c r="M32" s="256">
        <f>0</f>
        <v>0</v>
      </c>
      <c r="N32" s="256">
        <f>0</f>
        <v>0</v>
      </c>
      <c r="O32" s="255">
        <f>L32+M32-N32</f>
        <v>4.7902100000000003E-2</v>
      </c>
      <c r="T32" s="121"/>
      <c r="U32" s="121"/>
      <c r="V32" s="121"/>
      <c r="W32" s="121"/>
    </row>
    <row r="33" spans="1:27" ht="15.75" x14ac:dyDescent="0.25">
      <c r="A33" s="121"/>
      <c r="B33" s="147">
        <v>5</v>
      </c>
      <c r="C33" s="254" t="s">
        <v>333</v>
      </c>
      <c r="D33" s="255">
        <f>S19</f>
        <v>2</v>
      </c>
      <c r="E33" s="256">
        <f>0</f>
        <v>0</v>
      </c>
      <c r="F33" s="256">
        <f>0</f>
        <v>0</v>
      </c>
      <c r="G33" s="255">
        <f>D33+E33-F33</f>
        <v>2</v>
      </c>
      <c r="H33" s="255">
        <f>G33</f>
        <v>2</v>
      </c>
      <c r="I33" s="256">
        <f>0</f>
        <v>0</v>
      </c>
      <c r="J33" s="256">
        <f>0</f>
        <v>0</v>
      </c>
      <c r="K33" s="255">
        <f>H33+I33-J33</f>
        <v>2</v>
      </c>
      <c r="L33" s="255">
        <f>K33</f>
        <v>2</v>
      </c>
      <c r="M33" s="256">
        <f>0</f>
        <v>0</v>
      </c>
      <c r="N33" s="256">
        <f>0</f>
        <v>0</v>
      </c>
      <c r="O33" s="255">
        <f>L33+M33-N33</f>
        <v>2</v>
      </c>
      <c r="T33" s="121"/>
      <c r="U33" s="121"/>
      <c r="V33" s="121"/>
      <c r="W33" s="121"/>
    </row>
    <row r="34" spans="1:27" s="133" customFormat="1" x14ac:dyDescent="0.25">
      <c r="A34" s="121"/>
      <c r="B34" s="147"/>
      <c r="C34" s="257"/>
      <c r="D34" s="258"/>
      <c r="E34" s="258"/>
      <c r="F34" s="258"/>
      <c r="G34" s="258"/>
      <c r="H34" s="258"/>
      <c r="I34" s="258"/>
      <c r="J34" s="258"/>
      <c r="K34" s="258"/>
      <c r="L34" s="258"/>
      <c r="M34" s="258"/>
      <c r="N34" s="258"/>
      <c r="O34" s="258"/>
      <c r="T34" s="121"/>
      <c r="U34" s="121"/>
      <c r="V34" s="121"/>
      <c r="W34" s="121"/>
    </row>
    <row r="35" spans="1:27" s="133" customFormat="1" x14ac:dyDescent="0.25">
      <c r="A35" s="205"/>
      <c r="B35" s="260"/>
      <c r="C35" s="261"/>
      <c r="D35" s="258"/>
      <c r="E35" s="262"/>
      <c r="F35" s="262"/>
      <c r="G35" s="258"/>
      <c r="H35" s="258"/>
      <c r="I35" s="262"/>
      <c r="J35" s="262"/>
      <c r="K35" s="258"/>
      <c r="L35" s="258"/>
      <c r="M35" s="262"/>
      <c r="N35" s="262"/>
      <c r="O35" s="258"/>
      <c r="T35" s="121"/>
      <c r="U35" s="121"/>
      <c r="V35" s="121"/>
      <c r="W35" s="121"/>
    </row>
    <row r="36" spans="1:27" s="133" customFormat="1" ht="18" x14ac:dyDescent="0.25">
      <c r="A36" s="205"/>
      <c r="B36" s="263"/>
      <c r="C36" s="264" t="s">
        <v>158</v>
      </c>
      <c r="D36" s="255">
        <f>SUM(D29:D35)</f>
        <v>557.83086137600003</v>
      </c>
      <c r="E36" s="255">
        <f t="shared" ref="E36:O36" si="1">SUM(E29:E35)</f>
        <v>0</v>
      </c>
      <c r="F36" s="255">
        <f t="shared" si="1"/>
        <v>0</v>
      </c>
      <c r="G36" s="255">
        <f t="shared" si="1"/>
        <v>557.83086137600003</v>
      </c>
      <c r="H36" s="255">
        <f t="shared" si="1"/>
        <v>557.83086137600003</v>
      </c>
      <c r="I36" s="255">
        <f t="shared" si="1"/>
        <v>0</v>
      </c>
      <c r="J36" s="255">
        <f t="shared" si="1"/>
        <v>0</v>
      </c>
      <c r="K36" s="255">
        <f t="shared" si="1"/>
        <v>557.83086137600003</v>
      </c>
      <c r="L36" s="255">
        <f t="shared" si="1"/>
        <v>557.83086137600003</v>
      </c>
      <c r="M36" s="255">
        <f t="shared" si="1"/>
        <v>0</v>
      </c>
      <c r="N36" s="255">
        <f t="shared" si="1"/>
        <v>0</v>
      </c>
      <c r="O36" s="255">
        <f t="shared" si="1"/>
        <v>557.83086137600003</v>
      </c>
      <c r="T36" s="121"/>
      <c r="U36" s="121"/>
      <c r="V36" s="121"/>
      <c r="W36" s="121"/>
      <c r="X36" s="266"/>
      <c r="Y36" s="266"/>
      <c r="Z36" s="266"/>
      <c r="AA36" s="266"/>
    </row>
    <row r="37" spans="1:27" ht="15.75" customHeight="1" x14ac:dyDescent="0.25">
      <c r="A37" s="205"/>
      <c r="B37" s="267"/>
      <c r="C37" s="268"/>
      <c r="D37" s="267"/>
      <c r="E37" s="267"/>
      <c r="F37" s="267"/>
      <c r="G37" s="267"/>
      <c r="H37" s="267"/>
      <c r="I37" s="267"/>
      <c r="J37" s="269"/>
      <c r="K37" s="205"/>
      <c r="L37" s="205"/>
      <c r="M37" s="205"/>
      <c r="N37" s="205"/>
      <c r="O37" s="205"/>
      <c r="P37" s="205"/>
      <c r="Q37" s="205"/>
      <c r="R37" s="205"/>
      <c r="S37" s="205"/>
      <c r="T37" s="205"/>
      <c r="U37" s="205"/>
      <c r="V37" s="205"/>
      <c r="W37" s="205"/>
    </row>
    <row r="38" spans="1:27" ht="15.75" customHeight="1" x14ac:dyDescent="0.25">
      <c r="A38" s="121"/>
      <c r="B38" s="121"/>
      <c r="C38" s="121"/>
      <c r="D38" s="121"/>
      <c r="E38" s="121"/>
      <c r="F38" s="121"/>
      <c r="G38" s="121"/>
      <c r="H38" s="121"/>
      <c r="I38" s="121"/>
      <c r="J38" s="121"/>
      <c r="K38" s="121"/>
      <c r="L38" s="121"/>
      <c r="M38" s="121"/>
      <c r="N38" s="121"/>
      <c r="O38" s="121"/>
      <c r="P38" s="121"/>
      <c r="Q38" s="121"/>
      <c r="R38" s="121"/>
      <c r="S38" s="121"/>
      <c r="T38" s="121"/>
      <c r="U38" s="121"/>
      <c r="V38" s="121"/>
      <c r="W38" s="121"/>
    </row>
    <row r="39" spans="1:27" s="250" customFormat="1" x14ac:dyDescent="0.25">
      <c r="A39" s="121"/>
      <c r="B39" s="245" t="s">
        <v>334</v>
      </c>
      <c r="C39" s="121"/>
      <c r="D39" s="121"/>
      <c r="E39" s="121"/>
      <c r="F39" s="121"/>
      <c r="G39" s="121"/>
      <c r="H39" s="121"/>
      <c r="I39" s="121"/>
      <c r="J39" s="121"/>
      <c r="K39" s="121"/>
      <c r="L39" s="121"/>
      <c r="M39" s="121"/>
      <c r="N39" s="121"/>
      <c r="O39" s="121"/>
      <c r="P39" s="121"/>
      <c r="Q39" s="121"/>
      <c r="R39" s="121"/>
      <c r="S39" s="121"/>
      <c r="T39" s="121"/>
      <c r="U39" s="121"/>
      <c r="V39" s="121"/>
      <c r="W39" s="121"/>
    </row>
    <row r="40" spans="1:27" s="56" customFormat="1" x14ac:dyDescent="0.25">
      <c r="A40" s="121"/>
      <c r="B40" s="245"/>
      <c r="C40" s="121"/>
      <c r="D40" s="121"/>
      <c r="E40" s="121"/>
      <c r="F40" s="121"/>
      <c r="G40" s="121"/>
      <c r="H40" s="121"/>
      <c r="I40" s="121"/>
      <c r="J40" s="121"/>
      <c r="K40" s="121"/>
      <c r="L40" s="121"/>
      <c r="M40" s="121"/>
      <c r="N40" s="121"/>
      <c r="O40" s="121"/>
      <c r="P40" s="121"/>
      <c r="Q40" s="121"/>
      <c r="R40" s="121"/>
      <c r="S40" s="121"/>
      <c r="T40" s="121"/>
      <c r="U40" s="121"/>
      <c r="V40" s="121"/>
      <c r="W40" s="121"/>
    </row>
    <row r="41" spans="1:27" s="65" customFormat="1" x14ac:dyDescent="0.25">
      <c r="A41" s="121"/>
      <c r="B41" s="121"/>
      <c r="C41" s="121"/>
      <c r="D41" s="121"/>
      <c r="E41" s="246"/>
      <c r="F41" s="121"/>
      <c r="G41" s="246"/>
      <c r="H41" s="246"/>
      <c r="I41" s="121"/>
      <c r="J41" s="121"/>
      <c r="K41" s="249" t="s">
        <v>70</v>
      </c>
      <c r="L41" s="249"/>
      <c r="M41" s="249"/>
      <c r="N41" s="249"/>
      <c r="O41" s="249"/>
      <c r="P41" s="121"/>
      <c r="Q41" s="121"/>
      <c r="R41" s="121"/>
      <c r="S41" s="121"/>
      <c r="T41" s="121"/>
      <c r="U41" s="249"/>
      <c r="V41" s="121"/>
      <c r="W41" s="121"/>
    </row>
    <row r="42" spans="1:27" s="65" customFormat="1" x14ac:dyDescent="0.25">
      <c r="A42" s="121"/>
      <c r="B42" s="786" t="s">
        <v>2</v>
      </c>
      <c r="C42" s="786" t="s">
        <v>71</v>
      </c>
      <c r="D42" s="805" t="s">
        <v>72</v>
      </c>
      <c r="E42" s="806"/>
      <c r="F42" s="806"/>
      <c r="G42" s="807"/>
      <c r="H42" s="786" t="s">
        <v>323</v>
      </c>
      <c r="I42" s="786"/>
      <c r="J42" s="786"/>
      <c r="K42" s="786"/>
      <c r="L42" s="786" t="s">
        <v>324</v>
      </c>
      <c r="M42" s="786"/>
      <c r="N42" s="786"/>
      <c r="O42" s="786"/>
      <c r="P42" s="786" t="s">
        <v>84</v>
      </c>
      <c r="Q42" s="786"/>
      <c r="R42" s="786"/>
      <c r="S42" s="786"/>
      <c r="T42" s="121"/>
      <c r="U42" s="121"/>
      <c r="V42" s="121"/>
      <c r="W42" s="121"/>
    </row>
    <row r="43" spans="1:27" s="65" customFormat="1" x14ac:dyDescent="0.25">
      <c r="A43" s="121"/>
      <c r="B43" s="786"/>
      <c r="C43" s="786"/>
      <c r="D43" s="805" t="s">
        <v>123</v>
      </c>
      <c r="E43" s="806"/>
      <c r="F43" s="806"/>
      <c r="G43" s="807"/>
      <c r="H43" s="803" t="s">
        <v>123</v>
      </c>
      <c r="I43" s="804"/>
      <c r="J43" s="804"/>
      <c r="K43" s="804"/>
      <c r="L43" s="803" t="s">
        <v>303</v>
      </c>
      <c r="M43" s="804"/>
      <c r="N43" s="804"/>
      <c r="O43" s="804"/>
      <c r="P43" s="803" t="s">
        <v>96</v>
      </c>
      <c r="Q43" s="804"/>
      <c r="R43" s="804"/>
      <c r="S43" s="804"/>
      <c r="T43" s="121"/>
      <c r="U43" s="121">
        <f>10^7</f>
        <v>10000000</v>
      </c>
      <c r="V43" s="121"/>
      <c r="W43" s="121"/>
    </row>
    <row r="44" spans="1:27" ht="74.25" customHeight="1" x14ac:dyDescent="0.25">
      <c r="A44" s="121"/>
      <c r="B44" s="786"/>
      <c r="C44" s="786"/>
      <c r="D44" s="219" t="s">
        <v>335</v>
      </c>
      <c r="E44" s="219" t="s">
        <v>326</v>
      </c>
      <c r="F44" s="270" t="s">
        <v>336</v>
      </c>
      <c r="G44" s="219" t="s">
        <v>337</v>
      </c>
      <c r="H44" s="219" t="s">
        <v>335</v>
      </c>
      <c r="I44" s="219" t="s">
        <v>326</v>
      </c>
      <c r="J44" s="270" t="s">
        <v>336</v>
      </c>
      <c r="K44" s="219" t="s">
        <v>337</v>
      </c>
      <c r="L44" s="219" t="s">
        <v>335</v>
      </c>
      <c r="M44" s="219" t="s">
        <v>326</v>
      </c>
      <c r="N44" s="270" t="s">
        <v>336</v>
      </c>
      <c r="O44" s="219" t="s">
        <v>337</v>
      </c>
      <c r="P44" s="219" t="s">
        <v>325</v>
      </c>
      <c r="Q44" s="219" t="s">
        <v>326</v>
      </c>
      <c r="R44" s="219" t="s">
        <v>327</v>
      </c>
      <c r="S44" s="219" t="s">
        <v>328</v>
      </c>
      <c r="T44" s="121"/>
      <c r="U44" s="271" t="s">
        <v>338</v>
      </c>
      <c r="V44" s="121"/>
      <c r="W44" s="121"/>
    </row>
    <row r="45" spans="1:27" x14ac:dyDescent="0.25">
      <c r="A45" s="121"/>
      <c r="B45" s="253"/>
      <c r="C45" s="253"/>
      <c r="D45" s="253"/>
      <c r="E45" s="253"/>
      <c r="F45" s="253"/>
      <c r="G45" s="253"/>
      <c r="H45" s="253"/>
      <c r="I45" s="253"/>
      <c r="J45" s="253"/>
      <c r="K45" s="253"/>
      <c r="L45" s="253"/>
      <c r="M45" s="253"/>
      <c r="N45" s="253"/>
      <c r="O45" s="253"/>
      <c r="P45" s="253"/>
      <c r="Q45" s="253"/>
      <c r="R45" s="253"/>
      <c r="S45" s="253"/>
      <c r="T45" s="121"/>
      <c r="V45" s="121"/>
      <c r="W45" s="121"/>
    </row>
    <row r="46" spans="1:27" ht="15.75" x14ac:dyDescent="0.25">
      <c r="A46" s="121"/>
      <c r="B46" s="147">
        <v>1</v>
      </c>
      <c r="C46" s="254" t="s">
        <v>329</v>
      </c>
      <c r="D46" s="272">
        <v>80.539857299999994</v>
      </c>
      <c r="E46" s="272">
        <v>29.334663299999999</v>
      </c>
      <c r="F46" s="272">
        <v>0</v>
      </c>
      <c r="G46" s="255">
        <f>D46+E46-F46</f>
        <v>109.8745206</v>
      </c>
      <c r="H46" s="255">
        <f>G46</f>
        <v>109.8745206</v>
      </c>
      <c r="I46" s="256">
        <f>(146673316)/10000000</f>
        <v>14.667331600000001</v>
      </c>
      <c r="J46" s="255">
        <f>0</f>
        <v>0</v>
      </c>
      <c r="K46" s="255">
        <f>H46+I46-J46</f>
        <v>124.54185219999999</v>
      </c>
      <c r="L46" s="255">
        <f>K46</f>
        <v>124.54185219999999</v>
      </c>
      <c r="M46" s="256">
        <f>I46</f>
        <v>14.667331600000001</v>
      </c>
      <c r="N46" s="256">
        <f>J46</f>
        <v>0</v>
      </c>
      <c r="O46" s="255">
        <f>L46+M46-N46</f>
        <v>139.20918380000001</v>
      </c>
      <c r="P46" s="255">
        <f>O46</f>
        <v>139.20918380000001</v>
      </c>
      <c r="Q46" s="255">
        <f>IF(P46&gt;(0.9*P15),0, (P15+S15)/2*U46)</f>
        <v>29.334663272640004</v>
      </c>
      <c r="R46" s="255">
        <f>0</f>
        <v>0</v>
      </c>
      <c r="S46" s="255">
        <f>P46+Q46-R46</f>
        <v>168.54384707264001</v>
      </c>
      <c r="T46" s="121"/>
      <c r="U46" s="273">
        <v>5.28E-2</v>
      </c>
      <c r="V46" s="265"/>
      <c r="W46" s="121"/>
    </row>
    <row r="47" spans="1:27" s="133" customFormat="1" ht="15.75" x14ac:dyDescent="0.25">
      <c r="A47" s="121"/>
      <c r="B47" s="147">
        <v>2</v>
      </c>
      <c r="C47" s="254" t="s">
        <v>330</v>
      </c>
      <c r="D47" s="272">
        <v>2.1946299999999998E-2</v>
      </c>
      <c r="E47" s="272">
        <v>2.1316E-3</v>
      </c>
      <c r="F47" s="272">
        <v>3.9034E-3</v>
      </c>
      <c r="G47" s="255">
        <f>D47+E47-F47</f>
        <v>2.0174499999999998E-2</v>
      </c>
      <c r="H47" s="255">
        <f>G47</f>
        <v>2.0174499999999998E-2</v>
      </c>
      <c r="I47" s="256">
        <f>(25990)/10000000</f>
        <v>2.5990000000000002E-3</v>
      </c>
      <c r="J47" s="255">
        <f>0</f>
        <v>0</v>
      </c>
      <c r="K47" s="255">
        <f>H47+I47-J47</f>
        <v>2.2773499999999999E-2</v>
      </c>
      <c r="L47" s="255">
        <f>K47</f>
        <v>2.2773499999999999E-2</v>
      </c>
      <c r="M47" s="256">
        <f>IF(L47&gt;(0.9*L16),0, (L16+O16)/2*U47)</f>
        <v>8.3929264907999981E-3</v>
      </c>
      <c r="N47" s="256">
        <f>J47</f>
        <v>0</v>
      </c>
      <c r="O47" s="255">
        <f>L47+M47-N47</f>
        <v>3.1166426490799995E-2</v>
      </c>
      <c r="P47" s="255">
        <f>O47</f>
        <v>3.1166426490799995E-2</v>
      </c>
      <c r="Q47" s="255">
        <f>IF(P47&gt;(0.9*P16),0, (P16+S16)/2*U47)</f>
        <v>1.0291926490799998E-2</v>
      </c>
      <c r="R47" s="255">
        <f>0</f>
        <v>0</v>
      </c>
      <c r="S47" s="255">
        <f>P47+Q47-R47</f>
        <v>4.1458352981599993E-2</v>
      </c>
      <c r="T47" s="121"/>
      <c r="U47" s="273">
        <v>6.3299999999999995E-2</v>
      </c>
      <c r="V47" s="265"/>
      <c r="W47" s="121"/>
    </row>
    <row r="48" spans="1:27" s="133" customFormat="1" ht="15.75" x14ac:dyDescent="0.25">
      <c r="A48" s="121"/>
      <c r="B48" s="147">
        <v>3</v>
      </c>
      <c r="C48" s="254" t="s">
        <v>331</v>
      </c>
      <c r="D48" s="272">
        <v>1.30668E-2</v>
      </c>
      <c r="E48" s="272">
        <v>3.5441000000000001E-3</v>
      </c>
      <c r="F48" s="272">
        <v>0</v>
      </c>
      <c r="G48" s="255">
        <f>D48+E48-F48</f>
        <v>1.6610900000000001E-2</v>
      </c>
      <c r="H48" s="255">
        <f>G48</f>
        <v>1.6610900000000001E-2</v>
      </c>
      <c r="I48" s="256">
        <f>(17119)/10000000</f>
        <v>1.7118999999999999E-3</v>
      </c>
      <c r="J48" s="255">
        <f>0</f>
        <v>0</v>
      </c>
      <c r="K48" s="255">
        <f>H48+I48-J48</f>
        <v>1.83228E-2</v>
      </c>
      <c r="L48" s="255">
        <f>K48</f>
        <v>1.83228E-2</v>
      </c>
      <c r="M48" s="256">
        <f>I48</f>
        <v>1.7118999999999999E-3</v>
      </c>
      <c r="N48" s="256">
        <f>J48</f>
        <v>0</v>
      </c>
      <c r="O48" s="255">
        <f>L48+M48-N48</f>
        <v>2.0034699999999999E-2</v>
      </c>
      <c r="P48" s="255">
        <f>O48</f>
        <v>2.0034699999999999E-2</v>
      </c>
      <c r="Q48" s="255">
        <f>IF(P48&gt;(0.9*P17),0, (P17+S17)/2*U48)</f>
        <v>5.9438700000000004E-3</v>
      </c>
      <c r="R48" s="255">
        <f>0</f>
        <v>0</v>
      </c>
      <c r="S48" s="255">
        <f>P48+Q48-R48</f>
        <v>2.5978569999999999E-2</v>
      </c>
      <c r="T48" s="121"/>
      <c r="U48" s="274">
        <v>0.15</v>
      </c>
      <c r="V48" s="265"/>
      <c r="W48" s="121"/>
    </row>
    <row r="49" spans="1:27" s="133" customFormat="1" ht="18" x14ac:dyDescent="0.25">
      <c r="A49" s="121"/>
      <c r="B49" s="147">
        <v>4</v>
      </c>
      <c r="C49" s="254" t="s">
        <v>332</v>
      </c>
      <c r="D49" s="272">
        <v>5.6744999999999999E-3</v>
      </c>
      <c r="E49" s="272">
        <v>2.9442000000000001E-3</v>
      </c>
      <c r="F49" s="272">
        <v>1.3787999999999999E-3</v>
      </c>
      <c r="G49" s="255">
        <f>D49+E49-F49</f>
        <v>7.2399000000000005E-3</v>
      </c>
      <c r="H49" s="255">
        <f>G49</f>
        <v>7.2399000000000005E-3</v>
      </c>
      <c r="I49" s="256">
        <f>(15161)/10000000</f>
        <v>1.5161E-3</v>
      </c>
      <c r="J49" s="255">
        <f>0</f>
        <v>0</v>
      </c>
      <c r="K49" s="255">
        <f>H49+I49-J49</f>
        <v>8.7559999999999999E-3</v>
      </c>
      <c r="L49" s="255">
        <f>K49</f>
        <v>8.7559999999999999E-3</v>
      </c>
      <c r="M49" s="256">
        <f>I49</f>
        <v>1.5161E-3</v>
      </c>
      <c r="N49" s="256">
        <f>J49</f>
        <v>0</v>
      </c>
      <c r="O49" s="255">
        <f>L49+M49-N49</f>
        <v>1.0272099999999999E-2</v>
      </c>
      <c r="P49" s="255">
        <f>O49</f>
        <v>1.0272099999999999E-2</v>
      </c>
      <c r="Q49" s="255">
        <f>IF(P49&gt;(0.9*P18),0, (P18+S18)/2*U49)</f>
        <v>3.0322029300000001E-3</v>
      </c>
      <c r="R49" s="255">
        <f>0</f>
        <v>0</v>
      </c>
      <c r="S49" s="255">
        <f>P49+Q49-R49</f>
        <v>1.3304302929999999E-2</v>
      </c>
      <c r="T49" s="121"/>
      <c r="U49" s="273">
        <v>6.3299999999999995E-2</v>
      </c>
      <c r="V49" s="265"/>
      <c r="W49" s="121"/>
      <c r="X49" s="266"/>
      <c r="Y49" s="266"/>
      <c r="Z49" s="266"/>
      <c r="AA49" s="266"/>
    </row>
    <row r="50" spans="1:27" s="133" customFormat="1" ht="15.75" customHeight="1" x14ac:dyDescent="0.25">
      <c r="A50" s="121"/>
      <c r="B50" s="147">
        <v>5</v>
      </c>
      <c r="C50" s="254" t="s">
        <v>333</v>
      </c>
      <c r="D50" s="255"/>
      <c r="E50" s="255"/>
      <c r="F50" s="255"/>
      <c r="G50" s="255"/>
      <c r="H50" s="255"/>
      <c r="I50" s="255"/>
      <c r="J50" s="255"/>
      <c r="K50" s="255"/>
      <c r="L50" s="255"/>
      <c r="M50" s="255"/>
      <c r="N50" s="255"/>
      <c r="O50" s="255"/>
      <c r="P50" s="255">
        <v>0</v>
      </c>
      <c r="Q50" s="255">
        <f>IF(P50&gt;(0.9*P19),0, (P19+S19)/2*U50)</f>
        <v>3.3399999999999999E-2</v>
      </c>
      <c r="R50" s="255">
        <f>0</f>
        <v>0</v>
      </c>
      <c r="S50" s="255">
        <f>P50+Q50-R50</f>
        <v>3.3399999999999999E-2</v>
      </c>
      <c r="T50" s="121"/>
      <c r="U50" s="275">
        <v>3.3399999999999999E-2</v>
      </c>
      <c r="V50" s="265"/>
      <c r="W50" s="121"/>
      <c r="X50" s="266"/>
      <c r="Y50" s="266"/>
      <c r="Z50" s="266"/>
      <c r="AA50" s="266"/>
    </row>
    <row r="51" spans="1:27" s="133" customFormat="1" ht="18" x14ac:dyDescent="0.25">
      <c r="A51" s="121"/>
      <c r="B51" s="260"/>
      <c r="C51" s="261"/>
      <c r="D51" s="258"/>
      <c r="E51" s="262"/>
      <c r="F51" s="262"/>
      <c r="G51" s="258"/>
      <c r="H51" s="258"/>
      <c r="I51" s="262"/>
      <c r="J51" s="262"/>
      <c r="K51" s="258"/>
      <c r="L51" s="258"/>
      <c r="M51" s="258"/>
      <c r="N51" s="258"/>
      <c r="O51" s="258"/>
      <c r="P51" s="258"/>
      <c r="Q51" s="258"/>
      <c r="R51" s="258"/>
      <c r="S51" s="258"/>
      <c r="T51" s="121"/>
      <c r="U51" s="121"/>
      <c r="V51" s="121"/>
      <c r="W51" s="121"/>
      <c r="X51" s="266"/>
      <c r="Y51" s="266"/>
      <c r="Z51" s="266"/>
      <c r="AA51" s="266"/>
    </row>
    <row r="52" spans="1:27" s="133" customFormat="1" ht="18" x14ac:dyDescent="0.25">
      <c r="A52" s="121"/>
      <c r="B52" s="263"/>
      <c r="C52" s="264" t="s">
        <v>158</v>
      </c>
      <c r="D52" s="255">
        <f>SUM(D46:D51)</f>
        <v>80.580544899999992</v>
      </c>
      <c r="E52" s="255">
        <f t="shared" ref="E52:S52" si="2">SUM(E46:E51)</f>
        <v>29.343283199999998</v>
      </c>
      <c r="F52" s="255">
        <f t="shared" si="2"/>
        <v>5.2821999999999999E-3</v>
      </c>
      <c r="G52" s="255">
        <f t="shared" si="2"/>
        <v>109.9185459</v>
      </c>
      <c r="H52" s="255">
        <f t="shared" si="2"/>
        <v>109.9185459</v>
      </c>
      <c r="I52" s="255">
        <f t="shared" si="2"/>
        <v>14.673158600000001</v>
      </c>
      <c r="J52" s="255">
        <f t="shared" si="2"/>
        <v>0</v>
      </c>
      <c r="K52" s="255">
        <f t="shared" si="2"/>
        <v>124.59170450000001</v>
      </c>
      <c r="L52" s="255">
        <f t="shared" si="2"/>
        <v>124.59170450000001</v>
      </c>
      <c r="M52" s="255">
        <f t="shared" si="2"/>
        <v>14.6789525264908</v>
      </c>
      <c r="N52" s="255">
        <f t="shared" si="2"/>
        <v>0</v>
      </c>
      <c r="O52" s="255">
        <f t="shared" si="2"/>
        <v>139.27065702649082</v>
      </c>
      <c r="P52" s="255">
        <f t="shared" si="2"/>
        <v>139.27065702649082</v>
      </c>
      <c r="Q52" s="255">
        <f t="shared" si="2"/>
        <v>29.387331272060806</v>
      </c>
      <c r="R52" s="255">
        <f t="shared" si="2"/>
        <v>0</v>
      </c>
      <c r="S52" s="255">
        <f t="shared" si="2"/>
        <v>168.65798829855163</v>
      </c>
      <c r="T52" s="121"/>
      <c r="U52" s="121"/>
      <c r="V52" s="121"/>
      <c r="W52" s="121"/>
      <c r="X52" s="266"/>
      <c r="Y52" s="266"/>
      <c r="Z52" s="266"/>
      <c r="AA52" s="266"/>
    </row>
    <row r="53" spans="1:27" s="133" customFormat="1" ht="18" x14ac:dyDescent="0.25">
      <c r="A53" s="121"/>
      <c r="B53" s="267"/>
      <c r="C53" s="276"/>
      <c r="D53" s="267"/>
      <c r="E53" s="267"/>
      <c r="F53" s="267"/>
      <c r="G53" s="277"/>
      <c r="H53" s="267"/>
      <c r="I53" s="267"/>
      <c r="J53" s="267"/>
      <c r="K53" s="267"/>
      <c r="L53" s="267"/>
      <c r="M53" s="267"/>
      <c r="N53" s="267"/>
      <c r="O53" s="267"/>
      <c r="P53" s="267"/>
      <c r="Q53" s="267"/>
      <c r="R53" s="267"/>
      <c r="S53" s="267"/>
      <c r="T53" s="267"/>
      <c r="U53" s="267"/>
      <c r="V53" s="267"/>
      <c r="X53" s="266"/>
      <c r="Y53" s="266"/>
      <c r="Z53" s="266"/>
      <c r="AA53" s="266"/>
    </row>
    <row r="54" spans="1:27" s="133" customFormat="1" ht="27.75" x14ac:dyDescent="0.35">
      <c r="A54" s="121"/>
      <c r="B54" s="267"/>
      <c r="C54" s="276"/>
      <c r="D54" s="267"/>
      <c r="E54" s="267"/>
      <c r="F54" s="267"/>
      <c r="G54" s="267"/>
      <c r="H54" s="278">
        <f>H61</f>
        <v>3.1922439999999996E-2</v>
      </c>
      <c r="I54" s="278">
        <f>0.9*H31</f>
        <v>3.5663220000000002E-2</v>
      </c>
      <c r="J54" s="267"/>
      <c r="K54" s="249" t="s">
        <v>70</v>
      </c>
      <c r="L54" s="279">
        <f>L61</f>
        <v>3.5663220000000002E-2</v>
      </c>
      <c r="M54" s="280">
        <f>0.9*L31</f>
        <v>3.5663220000000002E-2</v>
      </c>
      <c r="N54" s="249"/>
      <c r="O54" s="249"/>
      <c r="P54" s="267"/>
      <c r="Q54" s="267"/>
      <c r="R54" s="267"/>
      <c r="S54" s="267"/>
      <c r="T54" s="267"/>
      <c r="U54" s="267"/>
      <c r="V54" s="267"/>
      <c r="W54" s="267"/>
    </row>
    <row r="55" spans="1:27" s="133" customFormat="1" x14ac:dyDescent="0.25">
      <c r="A55" s="121"/>
      <c r="B55" s="786" t="s">
        <v>2</v>
      </c>
      <c r="C55" s="786" t="s">
        <v>71</v>
      </c>
      <c r="D55" s="786" t="s">
        <v>85</v>
      </c>
      <c r="E55" s="786"/>
      <c r="F55" s="786"/>
      <c r="G55" s="786"/>
      <c r="H55" s="786" t="s">
        <v>86</v>
      </c>
      <c r="I55" s="786"/>
      <c r="J55" s="786"/>
      <c r="K55" s="786"/>
      <c r="L55" s="786" t="s">
        <v>87</v>
      </c>
      <c r="M55" s="786"/>
      <c r="N55" s="786"/>
      <c r="O55" s="786"/>
      <c r="T55" s="121"/>
      <c r="U55" s="121"/>
      <c r="V55" s="121"/>
      <c r="W55" s="121"/>
    </row>
    <row r="56" spans="1:27" s="133" customFormat="1" x14ac:dyDescent="0.25">
      <c r="A56" s="121"/>
      <c r="B56" s="786"/>
      <c r="C56" s="786"/>
      <c r="D56" s="805" t="s">
        <v>96</v>
      </c>
      <c r="E56" s="806"/>
      <c r="F56" s="806"/>
      <c r="G56" s="807"/>
      <c r="H56" s="805" t="s">
        <v>96</v>
      </c>
      <c r="I56" s="806"/>
      <c r="J56" s="806"/>
      <c r="K56" s="807"/>
      <c r="L56" s="805" t="s">
        <v>96</v>
      </c>
      <c r="M56" s="806"/>
      <c r="N56" s="806"/>
      <c r="O56" s="807"/>
      <c r="T56" s="121"/>
      <c r="U56" s="121"/>
      <c r="V56" s="121"/>
      <c r="W56" s="121"/>
    </row>
    <row r="57" spans="1:27" s="133" customFormat="1" ht="76.5" customHeight="1" x14ac:dyDescent="0.25">
      <c r="A57" s="121"/>
      <c r="B57" s="786"/>
      <c r="C57" s="786"/>
      <c r="D57" s="219" t="s">
        <v>335</v>
      </c>
      <c r="E57" s="219" t="s">
        <v>326</v>
      </c>
      <c r="F57" s="270" t="s">
        <v>336</v>
      </c>
      <c r="G57" s="219" t="s">
        <v>337</v>
      </c>
      <c r="H57" s="219" t="s">
        <v>335</v>
      </c>
      <c r="I57" s="219" t="s">
        <v>326</v>
      </c>
      <c r="J57" s="270" t="s">
        <v>336</v>
      </c>
      <c r="K57" s="219" t="s">
        <v>337</v>
      </c>
      <c r="L57" s="219" t="s">
        <v>335</v>
      </c>
      <c r="M57" s="219" t="s">
        <v>326</v>
      </c>
      <c r="N57" s="270" t="s">
        <v>336</v>
      </c>
      <c r="O57" s="219" t="s">
        <v>337</v>
      </c>
      <c r="T57" s="121"/>
      <c r="U57" s="281" t="s">
        <v>338</v>
      </c>
      <c r="V57" s="121"/>
      <c r="W57" s="121"/>
    </row>
    <row r="58" spans="1:27" x14ac:dyDescent="0.25">
      <c r="A58" s="121"/>
      <c r="B58" s="253"/>
      <c r="C58" s="253"/>
      <c r="D58" s="253"/>
      <c r="E58" s="253"/>
      <c r="F58" s="253"/>
      <c r="G58" s="253"/>
      <c r="H58" s="253"/>
      <c r="I58" s="253"/>
      <c r="J58" s="253"/>
      <c r="K58" s="253"/>
      <c r="L58" s="253"/>
      <c r="M58" s="253"/>
      <c r="N58" s="253"/>
      <c r="O58" s="253"/>
      <c r="T58" s="121"/>
      <c r="V58" s="121"/>
      <c r="W58" s="121"/>
    </row>
    <row r="59" spans="1:27" ht="15.75" x14ac:dyDescent="0.25">
      <c r="A59" s="121"/>
      <c r="B59" s="147">
        <v>1</v>
      </c>
      <c r="C59" s="254" t="s">
        <v>329</v>
      </c>
      <c r="D59" s="255">
        <f>S46</f>
        <v>168.54384707264001</v>
      </c>
      <c r="E59" s="255">
        <f>IF(D59&gt;(0.9*D29),0, (D29+G29)/2*U46)</f>
        <v>29.334663272640004</v>
      </c>
      <c r="F59" s="255">
        <f>0</f>
        <v>0</v>
      </c>
      <c r="G59" s="255">
        <f>D59+E59-F59</f>
        <v>197.87851034528001</v>
      </c>
      <c r="H59" s="255">
        <f>G59</f>
        <v>197.87851034528001</v>
      </c>
      <c r="I59" s="255">
        <f>IF(H59&gt;(0.9*H29),0, (H29+K29)/2*U46)</f>
        <v>29.334663272640004</v>
      </c>
      <c r="J59" s="255">
        <v>0</v>
      </c>
      <c r="K59" s="255">
        <f>H59+I59-J59</f>
        <v>227.21317361792001</v>
      </c>
      <c r="L59" s="255">
        <f>K59</f>
        <v>227.21317361792001</v>
      </c>
      <c r="M59" s="255">
        <f>IF(L59&gt;(0.9*L29),0, (L29+O29)/2*U46)</f>
        <v>29.334663272640004</v>
      </c>
      <c r="N59" s="255">
        <v>0</v>
      </c>
      <c r="O59" s="255">
        <f>L59+M59-N59</f>
        <v>256.54783689056001</v>
      </c>
      <c r="T59" s="121"/>
      <c r="U59" s="282">
        <v>5.28E-2</v>
      </c>
      <c r="V59" s="121"/>
      <c r="W59" s="121"/>
    </row>
    <row r="60" spans="1:27" ht="15.75" x14ac:dyDescent="0.25">
      <c r="A60" s="121"/>
      <c r="B60" s="147">
        <v>2</v>
      </c>
      <c r="C60" s="254" t="s">
        <v>330</v>
      </c>
      <c r="D60" s="255">
        <f>S47</f>
        <v>4.1458352981599993E-2</v>
      </c>
      <c r="E60" s="255">
        <f>IF(D60&gt;(0.9*D30),0, (D30+G30)/2*U47)</f>
        <v>1.0291926490799998E-2</v>
      </c>
      <c r="F60" s="255">
        <f>0</f>
        <v>0</v>
      </c>
      <c r="G60" s="255">
        <f>D60+E60-F60</f>
        <v>5.175027947239999E-2</v>
      </c>
      <c r="H60" s="255">
        <f>G60</f>
        <v>5.175027947239999E-2</v>
      </c>
      <c r="I60" s="255">
        <f>IF(H60&gt;(0.9*H30),0, (H30+K30)/2*U47)</f>
        <v>1.0291926490799998E-2</v>
      </c>
      <c r="J60" s="255">
        <v>0</v>
      </c>
      <c r="K60" s="255">
        <f>H60+I60-J60</f>
        <v>6.2042205963199988E-2</v>
      </c>
      <c r="L60" s="255">
        <f>K60</f>
        <v>6.2042205963199988E-2</v>
      </c>
      <c r="M60" s="255">
        <f>IF(L60&gt;(0.9*L30),0, (L30+O30)/2*U47)</f>
        <v>1.0291926490799998E-2</v>
      </c>
      <c r="N60" s="255">
        <v>0</v>
      </c>
      <c r="O60" s="255">
        <f>L60+M60-N60</f>
        <v>7.2334132453999986E-2</v>
      </c>
      <c r="T60" s="121"/>
      <c r="U60" s="282">
        <v>6.3299999999999995E-2</v>
      </c>
      <c r="V60" s="121"/>
      <c r="W60" s="121"/>
    </row>
    <row r="61" spans="1:27" ht="15" customHeight="1" x14ac:dyDescent="0.25">
      <c r="A61" s="121"/>
      <c r="B61" s="147">
        <v>3</v>
      </c>
      <c r="C61" s="254" t="s">
        <v>331</v>
      </c>
      <c r="D61" s="255">
        <f>S48</f>
        <v>2.5978569999999999E-2</v>
      </c>
      <c r="E61" s="255">
        <f>IF(D61&gt;(0.9*D31),0, (D31+G31)/2*U48)</f>
        <v>5.9438700000000004E-3</v>
      </c>
      <c r="F61" s="255">
        <f>0</f>
        <v>0</v>
      </c>
      <c r="G61" s="255">
        <f>D61+E61-F61</f>
        <v>3.1922439999999996E-2</v>
      </c>
      <c r="H61" s="255">
        <f>G61</f>
        <v>3.1922439999999996E-2</v>
      </c>
      <c r="I61" s="256">
        <f>IF(H61&gt;(0.9*H31),0,0.9*H31-H61 )</f>
        <v>3.740780000000006E-3</v>
      </c>
      <c r="J61" s="255">
        <v>0</v>
      </c>
      <c r="K61" s="255">
        <f>H61+I61-J61</f>
        <v>3.5663220000000002E-2</v>
      </c>
      <c r="L61" s="255">
        <f>K61</f>
        <v>3.5663220000000002E-2</v>
      </c>
      <c r="M61" s="256">
        <f>IF(L61&gt;=(0.9*L31),0, (L31+O31)/2*U48)</f>
        <v>0</v>
      </c>
      <c r="N61" s="255">
        <v>0</v>
      </c>
      <c r="O61" s="255">
        <f>L61+M61-N61</f>
        <v>3.5663220000000002E-2</v>
      </c>
      <c r="T61" s="121"/>
      <c r="U61" s="283">
        <v>0.15</v>
      </c>
      <c r="V61" s="121"/>
      <c r="W61" s="121"/>
    </row>
    <row r="62" spans="1:27" ht="15.75" x14ac:dyDescent="0.25">
      <c r="A62" s="121"/>
      <c r="B62" s="147">
        <v>4</v>
      </c>
      <c r="C62" s="254" t="s">
        <v>332</v>
      </c>
      <c r="D62" s="255">
        <f>S49</f>
        <v>1.3304302929999999E-2</v>
      </c>
      <c r="E62" s="255">
        <f>IF(D62&gt;(0.9*D32),0, (D32+G32)/2*U49)</f>
        <v>3.0322029300000001E-3</v>
      </c>
      <c r="F62" s="255">
        <f>0</f>
        <v>0</v>
      </c>
      <c r="G62" s="255">
        <f>D62+E62-F62</f>
        <v>1.6336505859999999E-2</v>
      </c>
      <c r="H62" s="255">
        <f>G62</f>
        <v>1.6336505859999999E-2</v>
      </c>
      <c r="I62" s="255">
        <f>IF(H62&gt;(0.9*H32),0, (H32+K32)/2*U49)</f>
        <v>3.0322029300000001E-3</v>
      </c>
      <c r="J62" s="255">
        <v>0</v>
      </c>
      <c r="K62" s="255">
        <f>H62+I62-J62</f>
        <v>1.9368708790000001E-2</v>
      </c>
      <c r="L62" s="255">
        <f>K62</f>
        <v>1.9368708790000001E-2</v>
      </c>
      <c r="M62" s="255">
        <f>IF(L62&gt;(0.9*L32),0, (L32+O32)/2*U49)</f>
        <v>3.0322029300000001E-3</v>
      </c>
      <c r="N62" s="255">
        <v>0</v>
      </c>
      <c r="O62" s="255">
        <f>L62+M62-N62</f>
        <v>2.240091172E-2</v>
      </c>
      <c r="T62" s="121"/>
      <c r="U62" s="282">
        <v>6.3299999999999995E-2</v>
      </c>
      <c r="V62" s="121"/>
      <c r="W62" s="121"/>
    </row>
    <row r="63" spans="1:27" ht="15.75" x14ac:dyDescent="0.25">
      <c r="A63" s="121"/>
      <c r="B63" s="147">
        <v>5</v>
      </c>
      <c r="C63" s="254" t="s">
        <v>333</v>
      </c>
      <c r="D63" s="255">
        <f>S50</f>
        <v>3.3399999999999999E-2</v>
      </c>
      <c r="E63" s="255">
        <f>IF(D63&gt;(0.9*D33),0, (D33+G33)/2*U50)</f>
        <v>6.6799999999999998E-2</v>
      </c>
      <c r="F63" s="255">
        <f>0</f>
        <v>0</v>
      </c>
      <c r="G63" s="255">
        <f>D63+E63-F63</f>
        <v>0.1002</v>
      </c>
      <c r="H63" s="255">
        <f>G63</f>
        <v>0.1002</v>
      </c>
      <c r="I63" s="255">
        <f>IF(H63&gt;(0.9*H33),0, (H33+K33)/2*U50)</f>
        <v>6.6799999999999998E-2</v>
      </c>
      <c r="J63" s="255">
        <v>0</v>
      </c>
      <c r="K63" s="255">
        <f>H63+I63-J63</f>
        <v>0.16699999999999998</v>
      </c>
      <c r="L63" s="255">
        <f>K63</f>
        <v>0.16699999999999998</v>
      </c>
      <c r="M63" s="255">
        <f>IF(L63&gt;(0.9*L33),0, (L33+O33)/2*U50)</f>
        <v>6.6799999999999998E-2</v>
      </c>
      <c r="N63" s="255">
        <v>0</v>
      </c>
      <c r="O63" s="255">
        <f>L63+M63-N63</f>
        <v>0.23379999999999998</v>
      </c>
      <c r="T63" s="121"/>
      <c r="U63" s="275">
        <v>3.3399999999999999E-2</v>
      </c>
      <c r="V63" s="121"/>
      <c r="W63" s="121"/>
    </row>
    <row r="64" spans="1:27" x14ac:dyDescent="0.25">
      <c r="A64" s="121"/>
      <c r="B64" s="260"/>
      <c r="C64" s="261"/>
      <c r="D64" s="258"/>
      <c r="E64" s="262"/>
      <c r="F64" s="262"/>
      <c r="G64" s="258"/>
      <c r="H64" s="258"/>
      <c r="I64" s="262"/>
      <c r="J64" s="262"/>
      <c r="K64" s="258"/>
      <c r="L64" s="258"/>
      <c r="M64" s="262"/>
      <c r="N64" s="262"/>
      <c r="O64" s="258"/>
      <c r="T64" s="121"/>
      <c r="U64" s="121"/>
      <c r="V64" s="121"/>
      <c r="W64" s="121"/>
    </row>
    <row r="65" spans="1:39" ht="18" x14ac:dyDescent="0.25">
      <c r="A65" s="121"/>
      <c r="B65" s="263"/>
      <c r="C65" s="264" t="s">
        <v>158</v>
      </c>
      <c r="D65" s="255">
        <f t="shared" ref="D65:K65" si="3">SUM(D59:D64)</f>
        <v>168.65798829855163</v>
      </c>
      <c r="E65" s="255">
        <f t="shared" si="3"/>
        <v>29.420731272060806</v>
      </c>
      <c r="F65" s="255">
        <f t="shared" si="3"/>
        <v>0</v>
      </c>
      <c r="G65" s="255">
        <f t="shared" si="3"/>
        <v>198.07871957061241</v>
      </c>
      <c r="H65" s="255">
        <f t="shared" si="3"/>
        <v>198.07871957061241</v>
      </c>
      <c r="I65" s="255">
        <f t="shared" si="3"/>
        <v>29.418528182060808</v>
      </c>
      <c r="J65" s="255">
        <f t="shared" si="3"/>
        <v>0</v>
      </c>
      <c r="K65" s="255">
        <f t="shared" si="3"/>
        <v>227.49724775267322</v>
      </c>
      <c r="L65" s="255">
        <f>SUM(L59:L64)</f>
        <v>227.49724775267322</v>
      </c>
      <c r="M65" s="255">
        <f>SUM(M59:M64)</f>
        <v>29.414787402060806</v>
      </c>
      <c r="N65" s="255">
        <f>SUM(N59:N64)</f>
        <v>0</v>
      </c>
      <c r="O65" s="255">
        <f>SUM(O59:O64)</f>
        <v>256.91203515473399</v>
      </c>
      <c r="T65" s="121"/>
      <c r="U65" s="121"/>
      <c r="V65" s="121"/>
      <c r="W65" s="121"/>
    </row>
    <row r="66" spans="1:39" ht="18" x14ac:dyDescent="0.25">
      <c r="A66" s="121"/>
      <c r="B66" s="267"/>
      <c r="C66" s="276"/>
      <c r="D66" s="267"/>
      <c r="E66" s="267"/>
      <c r="F66" s="267"/>
      <c r="G66" s="267"/>
      <c r="H66" s="267"/>
      <c r="I66" s="284"/>
      <c r="J66" s="267"/>
      <c r="K66" s="267"/>
      <c r="L66" s="267"/>
      <c r="M66" s="285"/>
      <c r="N66" s="285"/>
      <c r="O66" s="267"/>
      <c r="P66" s="267"/>
      <c r="Q66" s="267"/>
      <c r="R66" s="121"/>
      <c r="S66" s="121"/>
      <c r="T66" s="121"/>
      <c r="U66" s="121"/>
      <c r="V66" s="121"/>
      <c r="W66" s="121"/>
    </row>
    <row r="67" spans="1:39" x14ac:dyDescent="0.25">
      <c r="A67" s="121"/>
      <c r="B67" s="121"/>
      <c r="C67" s="121"/>
      <c r="D67" s="121"/>
      <c r="E67" s="121"/>
      <c r="F67" s="121"/>
      <c r="G67" s="121"/>
      <c r="H67" s="121"/>
      <c r="I67" s="121"/>
      <c r="J67" s="121"/>
      <c r="K67" s="121"/>
      <c r="L67" s="121"/>
      <c r="M67" s="121"/>
      <c r="N67" s="121"/>
      <c r="O67" s="121"/>
      <c r="P67" s="121"/>
      <c r="Q67" s="121"/>
      <c r="R67" s="121"/>
      <c r="S67" s="121"/>
      <c r="T67" s="121"/>
      <c r="U67" s="121"/>
      <c r="V67" s="121"/>
      <c r="W67" s="121"/>
    </row>
    <row r="68" spans="1:39" x14ac:dyDescent="0.25">
      <c r="A68" s="121"/>
      <c r="B68" s="245" t="s">
        <v>339</v>
      </c>
      <c r="C68" s="121"/>
      <c r="D68" s="121"/>
      <c r="E68" s="121"/>
      <c r="F68" s="121"/>
      <c r="G68" s="121"/>
      <c r="H68" s="121"/>
      <c r="I68" s="121"/>
      <c r="J68" s="121"/>
      <c r="K68" s="121"/>
      <c r="L68" s="121"/>
      <c r="M68" s="121"/>
      <c r="N68" s="121"/>
      <c r="O68" s="121"/>
      <c r="P68" s="121"/>
      <c r="Q68" s="121"/>
      <c r="R68" s="121"/>
      <c r="S68" s="121"/>
      <c r="T68" s="121"/>
      <c r="U68" s="121"/>
      <c r="V68" s="121"/>
      <c r="W68" s="121"/>
    </row>
    <row r="69" spans="1:39" x14ac:dyDescent="0.25">
      <c r="A69" s="121"/>
      <c r="B69" s="245"/>
      <c r="C69" s="121"/>
      <c r="D69" s="121"/>
      <c r="E69" s="121"/>
      <c r="F69" s="121"/>
      <c r="G69" s="121"/>
      <c r="H69" s="121"/>
      <c r="I69" s="121"/>
      <c r="J69" s="121"/>
      <c r="K69" s="121"/>
      <c r="L69" s="121"/>
      <c r="M69" s="121"/>
      <c r="N69" s="121"/>
      <c r="O69" s="121"/>
      <c r="P69" s="121"/>
      <c r="Q69" s="121"/>
      <c r="R69" s="121"/>
      <c r="S69" s="121"/>
      <c r="T69" s="121"/>
      <c r="U69" s="121"/>
      <c r="V69" s="121"/>
      <c r="W69" s="121"/>
    </row>
    <row r="70" spans="1:39" x14ac:dyDescent="0.25">
      <c r="A70" s="121"/>
      <c r="B70" s="121"/>
      <c r="C70" s="121"/>
      <c r="D70" s="121"/>
      <c r="E70" s="246"/>
      <c r="F70" s="121"/>
      <c r="G70" s="246"/>
      <c r="H70" s="246"/>
      <c r="I70" s="121"/>
      <c r="J70" s="121"/>
      <c r="P70" s="121"/>
      <c r="Q70" s="121"/>
      <c r="R70" s="121"/>
      <c r="S70" s="249" t="s">
        <v>70</v>
      </c>
      <c r="T70" s="121"/>
      <c r="U70" s="249"/>
      <c r="V70" s="121"/>
      <c r="W70" s="121"/>
    </row>
    <row r="71" spans="1:39" x14ac:dyDescent="0.25">
      <c r="A71" s="121"/>
      <c r="B71" s="786" t="s">
        <v>2</v>
      </c>
      <c r="C71" s="786" t="s">
        <v>71</v>
      </c>
      <c r="D71" s="803" t="s">
        <v>72</v>
      </c>
      <c r="E71" s="803"/>
      <c r="F71" s="803"/>
      <c r="G71" s="803"/>
      <c r="H71" s="786" t="s">
        <v>323</v>
      </c>
      <c r="I71" s="786"/>
      <c r="J71" s="786"/>
      <c r="K71" s="786"/>
      <c r="L71" s="786" t="s">
        <v>324</v>
      </c>
      <c r="M71" s="786"/>
      <c r="N71" s="786"/>
      <c r="O71" s="786"/>
      <c r="P71" s="786" t="s">
        <v>84</v>
      </c>
      <c r="Q71" s="786"/>
      <c r="R71" s="786"/>
      <c r="S71" s="786"/>
      <c r="T71" s="121"/>
      <c r="U71" s="121"/>
      <c r="V71" s="121"/>
      <c r="W71" s="121"/>
    </row>
    <row r="72" spans="1:39" ht="18" x14ac:dyDescent="0.25">
      <c r="A72" s="121"/>
      <c r="B72" s="786"/>
      <c r="C72" s="786"/>
      <c r="D72" s="803" t="s">
        <v>123</v>
      </c>
      <c r="E72" s="804"/>
      <c r="F72" s="804"/>
      <c r="G72" s="804"/>
      <c r="H72" s="803" t="s">
        <v>123</v>
      </c>
      <c r="I72" s="804"/>
      <c r="J72" s="804"/>
      <c r="K72" s="804"/>
      <c r="L72" s="803" t="s">
        <v>303</v>
      </c>
      <c r="M72" s="804"/>
      <c r="N72" s="804"/>
      <c r="O72" s="804"/>
      <c r="P72" s="803" t="s">
        <v>96</v>
      </c>
      <c r="Q72" s="804"/>
      <c r="R72" s="804"/>
      <c r="S72" s="804"/>
      <c r="T72" s="121"/>
      <c r="U72" s="121"/>
      <c r="V72" s="121"/>
      <c r="W72" s="121"/>
      <c r="X72" s="266"/>
      <c r="Y72" s="266"/>
      <c r="Z72" s="266"/>
      <c r="AA72" s="266"/>
      <c r="AB72" s="266"/>
      <c r="AC72" s="266"/>
      <c r="AD72" s="266"/>
      <c r="AE72" s="266"/>
      <c r="AF72" s="266"/>
      <c r="AG72" s="266"/>
      <c r="AH72" s="266"/>
      <c r="AI72" s="266"/>
      <c r="AJ72" s="266"/>
      <c r="AK72" s="266"/>
      <c r="AL72" s="266"/>
      <c r="AM72" s="266"/>
    </row>
    <row r="73" spans="1:39" ht="61.15" customHeight="1" x14ac:dyDescent="0.25">
      <c r="A73" s="121"/>
      <c r="B73" s="786"/>
      <c r="C73" s="786"/>
      <c r="D73" s="219" t="s">
        <v>325</v>
      </c>
      <c r="E73" s="219" t="s">
        <v>326</v>
      </c>
      <c r="F73" s="219" t="s">
        <v>327</v>
      </c>
      <c r="G73" s="219" t="s">
        <v>328</v>
      </c>
      <c r="H73" s="219" t="s">
        <v>325</v>
      </c>
      <c r="I73" s="219" t="s">
        <v>326</v>
      </c>
      <c r="J73" s="219" t="s">
        <v>327</v>
      </c>
      <c r="K73" s="219" t="s">
        <v>328</v>
      </c>
      <c r="L73" s="219" t="s">
        <v>325</v>
      </c>
      <c r="M73" s="219" t="s">
        <v>326</v>
      </c>
      <c r="N73" s="219" t="s">
        <v>327</v>
      </c>
      <c r="O73" s="219" t="s">
        <v>328</v>
      </c>
      <c r="P73" s="219" t="s">
        <v>325</v>
      </c>
      <c r="Q73" s="219" t="s">
        <v>326</v>
      </c>
      <c r="R73" s="219" t="s">
        <v>327</v>
      </c>
      <c r="S73" s="219" t="s">
        <v>328</v>
      </c>
      <c r="T73" s="121"/>
      <c r="U73" s="121"/>
      <c r="V73" s="121"/>
      <c r="W73" s="121"/>
      <c r="X73" s="266"/>
      <c r="Y73" s="266"/>
      <c r="Z73" s="266"/>
      <c r="AA73" s="266"/>
      <c r="AB73" s="266"/>
      <c r="AC73" s="266"/>
      <c r="AD73" s="266"/>
      <c r="AE73" s="266"/>
      <c r="AF73" s="266"/>
      <c r="AG73" s="266"/>
      <c r="AH73" s="266"/>
      <c r="AI73" s="266"/>
      <c r="AJ73" s="266"/>
      <c r="AK73" s="266"/>
      <c r="AL73" s="266"/>
      <c r="AM73" s="266"/>
    </row>
    <row r="74" spans="1:39" ht="15" customHeight="1" x14ac:dyDescent="0.25">
      <c r="A74" s="121"/>
      <c r="B74" s="253"/>
      <c r="C74" s="253"/>
      <c r="D74" s="253"/>
      <c r="E74" s="253"/>
      <c r="F74" s="253"/>
      <c r="G74" s="253"/>
      <c r="H74" s="253"/>
      <c r="I74" s="255"/>
      <c r="J74" s="253"/>
      <c r="K74" s="253"/>
      <c r="L74" s="253"/>
      <c r="M74" s="255"/>
      <c r="N74" s="253"/>
      <c r="O74" s="253"/>
      <c r="P74" s="253"/>
      <c r="Q74" s="253"/>
      <c r="R74" s="253"/>
      <c r="S74" s="253"/>
      <c r="T74" s="121"/>
      <c r="U74" s="121"/>
      <c r="V74" s="121"/>
      <c r="W74" s="121"/>
    </row>
    <row r="75" spans="1:39" ht="15.75" x14ac:dyDescent="0.25">
      <c r="A75" s="121"/>
      <c r="B75" s="147">
        <v>1</v>
      </c>
      <c r="C75" s="254" t="s">
        <v>329</v>
      </c>
      <c r="D75" s="255">
        <f>D15-D46</f>
        <v>475.04088650000006</v>
      </c>
      <c r="E75" s="255">
        <f>E15-E46</f>
        <v>-29.334663299999999</v>
      </c>
      <c r="F75" s="255">
        <f>F15-F46</f>
        <v>0</v>
      </c>
      <c r="G75" s="255">
        <f>D75+E75-F75</f>
        <v>445.70622320000007</v>
      </c>
      <c r="H75" s="255">
        <f>H15-H46</f>
        <v>445.70622320000007</v>
      </c>
      <c r="I75" s="255">
        <f>I15-I46</f>
        <v>-14.667331600000001</v>
      </c>
      <c r="J75" s="255">
        <f>J15-J46</f>
        <v>0</v>
      </c>
      <c r="K75" s="255">
        <f>H75+I75-J75</f>
        <v>431.03889160000006</v>
      </c>
      <c r="L75" s="255">
        <f>L15-L46</f>
        <v>431.03889160000006</v>
      </c>
      <c r="M75" s="255">
        <f>M15-M46</f>
        <v>-14.667331600000001</v>
      </c>
      <c r="N75" s="255">
        <f>N15-N46</f>
        <v>0</v>
      </c>
      <c r="O75" s="255">
        <f>L75+M75-N75</f>
        <v>416.37156000000004</v>
      </c>
      <c r="P75" s="255">
        <f>P15-P46</f>
        <v>416.37156000000004</v>
      </c>
      <c r="Q75" s="255">
        <f>Q15-Q46</f>
        <v>-29.334663272640004</v>
      </c>
      <c r="R75" s="255">
        <f>R15-R46</f>
        <v>0</v>
      </c>
      <c r="S75" s="255">
        <f>P75+Q75-R75</f>
        <v>387.03689672736004</v>
      </c>
      <c r="T75" s="121"/>
      <c r="U75" s="121"/>
      <c r="V75" s="121"/>
      <c r="W75" s="121"/>
    </row>
    <row r="76" spans="1:39" ht="15.75" x14ac:dyDescent="0.25">
      <c r="A76" s="121"/>
      <c r="B76" s="147">
        <v>2</v>
      </c>
      <c r="C76" s="254" t="s">
        <v>330</v>
      </c>
      <c r="D76" s="255">
        <f t="shared" ref="D76:F79" si="4">D16-D47</f>
        <v>2.9595100000000003E-2</v>
      </c>
      <c r="E76" s="255">
        <f t="shared" si="4"/>
        <v>-1.0966000000000001E-3</v>
      </c>
      <c r="F76" s="255">
        <f t="shared" si="4"/>
        <v>4.6445000000000011E-3</v>
      </c>
      <c r="G76" s="255">
        <f>D76+E76-F76</f>
        <v>2.3854E-2</v>
      </c>
      <c r="H76" s="255">
        <f t="shared" ref="H76:J79" si="5">H16-H47</f>
        <v>2.3854E-2</v>
      </c>
      <c r="I76" s="255">
        <f t="shared" si="5"/>
        <v>5.5962176000000002E-2</v>
      </c>
      <c r="J76" s="255">
        <f t="shared" si="5"/>
        <v>0</v>
      </c>
      <c r="K76" s="255">
        <f>H76+I76-J76</f>
        <v>7.9816176000000003E-2</v>
      </c>
      <c r="L76" s="255">
        <f t="shared" ref="L76:N79" si="6">L16-L47</f>
        <v>7.9816175999999989E-2</v>
      </c>
      <c r="M76" s="255">
        <f t="shared" si="6"/>
        <v>5.1607073509199998E-2</v>
      </c>
      <c r="N76" s="255">
        <f t="shared" si="6"/>
        <v>0</v>
      </c>
      <c r="O76" s="255">
        <f>L76+M76-N76</f>
        <v>0.13142324950919998</v>
      </c>
      <c r="P76" s="255">
        <f t="shared" ref="P76:R79" si="7">P16-P47</f>
        <v>0.13142324950919998</v>
      </c>
      <c r="Q76" s="255">
        <f t="shared" si="7"/>
        <v>-1.0291926490799998E-2</v>
      </c>
      <c r="R76" s="255">
        <f t="shared" si="7"/>
        <v>0</v>
      </c>
      <c r="S76" s="255">
        <f>P76+Q76-R76</f>
        <v>0.12113132301839999</v>
      </c>
      <c r="T76" s="121"/>
      <c r="U76" s="121"/>
      <c r="V76" s="121"/>
      <c r="W76" s="121"/>
    </row>
    <row r="77" spans="1:39" ht="15.75" x14ac:dyDescent="0.25">
      <c r="A77" s="121"/>
      <c r="B77" s="147">
        <v>3</v>
      </c>
      <c r="C77" s="254" t="s">
        <v>331</v>
      </c>
      <c r="D77" s="255">
        <f t="shared" si="4"/>
        <v>1.1741100000000001E-2</v>
      </c>
      <c r="E77" s="255">
        <f t="shared" si="4"/>
        <v>3.3621999999999997E-3</v>
      </c>
      <c r="F77" s="255">
        <f t="shared" si="4"/>
        <v>0</v>
      </c>
      <c r="G77" s="255">
        <f>D77+E77-F77</f>
        <v>1.51033E-2</v>
      </c>
      <c r="H77" s="255">
        <f t="shared" si="5"/>
        <v>1.5103299999999997E-2</v>
      </c>
      <c r="I77" s="255">
        <f t="shared" si="5"/>
        <v>2.2439000000000001E-3</v>
      </c>
      <c r="J77" s="255">
        <f t="shared" si="5"/>
        <v>0</v>
      </c>
      <c r="K77" s="255">
        <f>H77+I77-J77</f>
        <v>1.7347199999999997E-2</v>
      </c>
      <c r="L77" s="255">
        <f t="shared" si="6"/>
        <v>1.73472E-2</v>
      </c>
      <c r="M77" s="255">
        <f t="shared" si="6"/>
        <v>2.2439000000000001E-3</v>
      </c>
      <c r="N77" s="255">
        <f t="shared" si="6"/>
        <v>0</v>
      </c>
      <c r="O77" s="255">
        <f>L77+M77-N77</f>
        <v>1.95911E-2</v>
      </c>
      <c r="P77" s="255">
        <f t="shared" si="7"/>
        <v>1.9591100000000004E-2</v>
      </c>
      <c r="Q77" s="255">
        <f t="shared" si="7"/>
        <v>-5.9438700000000004E-3</v>
      </c>
      <c r="R77" s="255">
        <f t="shared" si="7"/>
        <v>0</v>
      </c>
      <c r="S77" s="255">
        <f>P77+Q77-R77</f>
        <v>1.3647230000000003E-2</v>
      </c>
      <c r="T77" s="121"/>
      <c r="U77" s="121"/>
      <c r="V77" s="121"/>
      <c r="W77" s="121"/>
    </row>
    <row r="78" spans="1:39" ht="15.75" x14ac:dyDescent="0.25">
      <c r="A78" s="121"/>
      <c r="B78" s="147">
        <v>4</v>
      </c>
      <c r="C78" s="254" t="s">
        <v>332</v>
      </c>
      <c r="D78" s="255">
        <f t="shared" si="4"/>
        <v>3.4238299999999999E-2</v>
      </c>
      <c r="E78" s="255">
        <f t="shared" si="4"/>
        <v>1.12762E-2</v>
      </c>
      <c r="F78" s="255">
        <f t="shared" si="4"/>
        <v>4.8523000000000004E-3</v>
      </c>
      <c r="G78" s="255">
        <f>D78+E78-F78</f>
        <v>4.0662199999999996E-2</v>
      </c>
      <c r="H78" s="255">
        <f t="shared" si="5"/>
        <v>4.0662200000000003E-2</v>
      </c>
      <c r="I78" s="255">
        <f t="shared" si="5"/>
        <v>-1.5161E-3</v>
      </c>
      <c r="J78" s="255">
        <f t="shared" si="5"/>
        <v>0</v>
      </c>
      <c r="K78" s="255">
        <f>H78+I78-J78</f>
        <v>3.9146100000000003E-2</v>
      </c>
      <c r="L78" s="255">
        <f t="shared" si="6"/>
        <v>3.9146100000000003E-2</v>
      </c>
      <c r="M78" s="255">
        <f t="shared" si="6"/>
        <v>-1.5161E-3</v>
      </c>
      <c r="N78" s="255">
        <f t="shared" si="6"/>
        <v>0</v>
      </c>
      <c r="O78" s="255">
        <f>L78+M78-N78</f>
        <v>3.7630000000000004E-2</v>
      </c>
      <c r="P78" s="255">
        <f t="shared" si="7"/>
        <v>3.7630000000000004E-2</v>
      </c>
      <c r="Q78" s="255">
        <f t="shared" si="7"/>
        <v>-3.0322029300000001E-3</v>
      </c>
      <c r="R78" s="255">
        <f t="shared" si="7"/>
        <v>0</v>
      </c>
      <c r="S78" s="255">
        <f>P78+Q78-R78</f>
        <v>3.4597797070000005E-2</v>
      </c>
      <c r="T78" s="121"/>
      <c r="U78" s="121"/>
      <c r="V78" s="121"/>
      <c r="W78" s="121"/>
    </row>
    <row r="79" spans="1:39" ht="15.75" x14ac:dyDescent="0.25">
      <c r="A79" s="121"/>
      <c r="B79" s="147">
        <v>5</v>
      </c>
      <c r="C79" s="254" t="s">
        <v>333</v>
      </c>
      <c r="D79" s="255">
        <f t="shared" si="4"/>
        <v>0</v>
      </c>
      <c r="E79" s="255">
        <f t="shared" si="4"/>
        <v>0</v>
      </c>
      <c r="F79" s="255">
        <f t="shared" si="4"/>
        <v>0</v>
      </c>
      <c r="G79" s="255">
        <f>D79+E79-F79</f>
        <v>0</v>
      </c>
      <c r="H79" s="255">
        <f t="shared" si="5"/>
        <v>0</v>
      </c>
      <c r="I79" s="255">
        <f t="shared" si="5"/>
        <v>0</v>
      </c>
      <c r="J79" s="255">
        <f t="shared" si="5"/>
        <v>0</v>
      </c>
      <c r="K79" s="255">
        <f>H79+I79-J79</f>
        <v>0</v>
      </c>
      <c r="L79" s="255">
        <f t="shared" si="6"/>
        <v>0</v>
      </c>
      <c r="M79" s="255">
        <f t="shared" si="6"/>
        <v>0</v>
      </c>
      <c r="N79" s="255">
        <f t="shared" si="6"/>
        <v>0</v>
      </c>
      <c r="O79" s="255">
        <f>L79+M79-N79</f>
        <v>0</v>
      </c>
      <c r="P79" s="255">
        <f t="shared" si="7"/>
        <v>0</v>
      </c>
      <c r="Q79" s="255">
        <f t="shared" si="7"/>
        <v>1.9665999999999999</v>
      </c>
      <c r="R79" s="255">
        <f t="shared" si="7"/>
        <v>0</v>
      </c>
      <c r="S79" s="255">
        <f>P79+Q79-R79</f>
        <v>1.9665999999999999</v>
      </c>
      <c r="T79" s="121"/>
      <c r="U79" s="121"/>
      <c r="V79" s="121"/>
      <c r="W79" s="121"/>
    </row>
    <row r="80" spans="1:39" x14ac:dyDescent="0.25">
      <c r="A80" s="121"/>
      <c r="B80" s="260"/>
      <c r="C80" s="261"/>
      <c r="D80" s="258"/>
      <c r="E80" s="255"/>
      <c r="F80" s="262"/>
      <c r="G80" s="258"/>
      <c r="H80" s="286"/>
      <c r="I80" s="255"/>
      <c r="J80" s="286"/>
      <c r="K80" s="286"/>
      <c r="L80" s="286"/>
      <c r="M80" s="255"/>
      <c r="N80" s="286"/>
      <c r="O80" s="286"/>
      <c r="P80" s="286"/>
      <c r="Q80" s="255"/>
      <c r="R80" s="286"/>
      <c r="S80" s="286"/>
      <c r="T80" s="121"/>
      <c r="U80" s="121"/>
      <c r="V80" s="121"/>
      <c r="W80" s="121"/>
    </row>
    <row r="81" spans="1:23" ht="18" x14ac:dyDescent="0.25">
      <c r="A81" s="121"/>
      <c r="B81" s="263"/>
      <c r="C81" s="264" t="s">
        <v>158</v>
      </c>
      <c r="D81" s="255">
        <f t="shared" ref="D81:S81" si="8">SUM(D75:D80)</f>
        <v>475.11646100000007</v>
      </c>
      <c r="E81" s="255">
        <f t="shared" si="8"/>
        <v>-29.321121499999997</v>
      </c>
      <c r="F81" s="255">
        <f t="shared" si="8"/>
        <v>9.4968000000000014E-3</v>
      </c>
      <c r="G81" s="255">
        <f t="shared" si="8"/>
        <v>445.78584270000005</v>
      </c>
      <c r="H81" s="255">
        <f t="shared" si="8"/>
        <v>445.78584270000005</v>
      </c>
      <c r="I81" s="255">
        <f t="shared" si="8"/>
        <v>-14.610641624000001</v>
      </c>
      <c r="J81" s="255">
        <f t="shared" si="8"/>
        <v>0</v>
      </c>
      <c r="K81" s="255">
        <f t="shared" si="8"/>
        <v>431.17520107600006</v>
      </c>
      <c r="L81" s="255">
        <f t="shared" si="8"/>
        <v>431.17520107600006</v>
      </c>
      <c r="M81" s="255">
        <f t="shared" si="8"/>
        <v>-14.614996726490801</v>
      </c>
      <c r="N81" s="255">
        <f t="shared" si="8"/>
        <v>0</v>
      </c>
      <c r="O81" s="255">
        <f t="shared" si="8"/>
        <v>416.56020434950926</v>
      </c>
      <c r="P81" s="255">
        <f t="shared" si="8"/>
        <v>416.56020434950926</v>
      </c>
      <c r="Q81" s="255">
        <f t="shared" si="8"/>
        <v>-27.387331272060806</v>
      </c>
      <c r="R81" s="255">
        <f t="shared" si="8"/>
        <v>0</v>
      </c>
      <c r="S81" s="255">
        <f t="shared" si="8"/>
        <v>389.17287307744846</v>
      </c>
      <c r="T81" s="121"/>
      <c r="U81" s="121"/>
      <c r="V81" s="121"/>
      <c r="W81" s="121"/>
    </row>
    <row r="82" spans="1:23" ht="18" x14ac:dyDescent="0.25">
      <c r="A82" s="121"/>
      <c r="B82" s="267"/>
      <c r="C82" s="276"/>
      <c r="D82" s="267"/>
      <c r="E82" s="267"/>
      <c r="F82" s="267"/>
      <c r="G82" s="267"/>
      <c r="H82" s="267"/>
      <c r="I82" s="267"/>
      <c r="J82" s="267"/>
      <c r="K82" s="267"/>
      <c r="L82" s="267"/>
      <c r="M82" s="267"/>
      <c r="N82" s="267"/>
      <c r="O82" s="267"/>
      <c r="P82" s="267"/>
      <c r="Q82" s="267"/>
      <c r="R82" s="267"/>
      <c r="S82" s="267"/>
      <c r="T82" s="267"/>
      <c r="U82" s="267"/>
      <c r="V82" s="267"/>
      <c r="W82" s="267"/>
    </row>
    <row r="83" spans="1:23" ht="18" x14ac:dyDescent="0.25">
      <c r="A83" s="121"/>
      <c r="B83" s="267"/>
      <c r="C83" s="276"/>
      <c r="D83" s="267"/>
      <c r="E83" s="267"/>
      <c r="F83" s="267"/>
      <c r="G83" s="267"/>
      <c r="H83" s="267"/>
      <c r="I83" s="267"/>
      <c r="J83" s="267"/>
      <c r="K83" s="267"/>
      <c r="L83" s="267"/>
      <c r="M83" s="267"/>
      <c r="N83" s="267"/>
      <c r="O83" s="249" t="s">
        <v>70</v>
      </c>
      <c r="P83" s="267"/>
      <c r="Q83" s="267"/>
      <c r="R83" s="267"/>
      <c r="T83" s="267"/>
      <c r="U83" s="267"/>
      <c r="V83" s="267"/>
      <c r="W83" s="267"/>
    </row>
    <row r="84" spans="1:23" ht="18" x14ac:dyDescent="0.25">
      <c r="A84" s="121"/>
      <c r="B84" s="786" t="s">
        <v>2</v>
      </c>
      <c r="C84" s="786" t="s">
        <v>71</v>
      </c>
      <c r="D84" s="786" t="s">
        <v>85</v>
      </c>
      <c r="E84" s="786"/>
      <c r="F84" s="786"/>
      <c r="G84" s="786"/>
      <c r="H84" s="786" t="s">
        <v>86</v>
      </c>
      <c r="I84" s="786"/>
      <c r="J84" s="786"/>
      <c r="K84" s="786"/>
      <c r="L84" s="786" t="s">
        <v>87</v>
      </c>
      <c r="M84" s="786"/>
      <c r="N84" s="786"/>
      <c r="O84" s="786"/>
      <c r="T84" s="267"/>
      <c r="U84" s="267"/>
      <c r="V84" s="267"/>
      <c r="W84" s="267"/>
    </row>
    <row r="85" spans="1:23" ht="18" x14ac:dyDescent="0.25">
      <c r="A85" s="121"/>
      <c r="B85" s="786"/>
      <c r="C85" s="786"/>
      <c r="D85" s="803" t="s">
        <v>96</v>
      </c>
      <c r="E85" s="804"/>
      <c r="F85" s="804"/>
      <c r="G85" s="804"/>
      <c r="H85" s="803" t="s">
        <v>96</v>
      </c>
      <c r="I85" s="804"/>
      <c r="J85" s="804"/>
      <c r="K85" s="804"/>
      <c r="L85" s="803" t="s">
        <v>96</v>
      </c>
      <c r="M85" s="804"/>
      <c r="N85" s="804"/>
      <c r="O85" s="804"/>
      <c r="T85" s="267"/>
      <c r="U85" s="267"/>
      <c r="V85" s="267"/>
      <c r="W85" s="267"/>
    </row>
    <row r="86" spans="1:23" ht="66.599999999999994" customHeight="1" x14ac:dyDescent="0.25">
      <c r="A86" s="121"/>
      <c r="B86" s="786"/>
      <c r="C86" s="786"/>
      <c r="D86" s="219" t="s">
        <v>325</v>
      </c>
      <c r="E86" s="219" t="s">
        <v>326</v>
      </c>
      <c r="F86" s="219" t="s">
        <v>327</v>
      </c>
      <c r="G86" s="219" t="s">
        <v>328</v>
      </c>
      <c r="H86" s="219" t="s">
        <v>325</v>
      </c>
      <c r="I86" s="219" t="s">
        <v>326</v>
      </c>
      <c r="J86" s="219" t="s">
        <v>327</v>
      </c>
      <c r="K86" s="219" t="s">
        <v>328</v>
      </c>
      <c r="L86" s="219" t="s">
        <v>325</v>
      </c>
      <c r="M86" s="219" t="s">
        <v>326</v>
      </c>
      <c r="N86" s="219" t="s">
        <v>327</v>
      </c>
      <c r="O86" s="219" t="s">
        <v>328</v>
      </c>
      <c r="T86" s="267"/>
      <c r="U86" s="267"/>
      <c r="V86" s="267"/>
      <c r="W86" s="267"/>
    </row>
    <row r="87" spans="1:23" ht="18" x14ac:dyDescent="0.25">
      <c r="A87" s="121"/>
      <c r="B87" s="253"/>
      <c r="C87" s="253"/>
      <c r="D87" s="253"/>
      <c r="E87" s="253"/>
      <c r="F87" s="253"/>
      <c r="G87" s="253"/>
      <c r="H87" s="253"/>
      <c r="I87" s="253"/>
      <c r="J87" s="253"/>
      <c r="K87" s="253"/>
      <c r="L87" s="253"/>
      <c r="M87" s="253"/>
      <c r="N87" s="253"/>
      <c r="O87" s="253"/>
      <c r="T87" s="267"/>
      <c r="U87" s="267"/>
      <c r="V87" s="267"/>
      <c r="W87" s="267"/>
    </row>
    <row r="88" spans="1:23" ht="18" x14ac:dyDescent="0.25">
      <c r="A88" s="121"/>
      <c r="B88" s="147">
        <v>1</v>
      </c>
      <c r="C88" s="254" t="s">
        <v>329</v>
      </c>
      <c r="D88" s="255">
        <f>D29-D59</f>
        <v>387.03689672736004</v>
      </c>
      <c r="E88" s="255">
        <f>E29-E59</f>
        <v>-29.334663272640004</v>
      </c>
      <c r="F88" s="255">
        <f>F29-F59</f>
        <v>0</v>
      </c>
      <c r="G88" s="255">
        <f>D88+E88-F88</f>
        <v>357.70223345472004</v>
      </c>
      <c r="H88" s="255">
        <f t="shared" ref="H88:J92" si="9">H29-H59</f>
        <v>357.70223345472004</v>
      </c>
      <c r="I88" s="255">
        <f t="shared" si="9"/>
        <v>-29.334663272640004</v>
      </c>
      <c r="J88" s="255">
        <f t="shared" si="9"/>
        <v>0</v>
      </c>
      <c r="K88" s="255">
        <f>H88+I88-J88</f>
        <v>328.36757018208004</v>
      </c>
      <c r="L88" s="255">
        <f t="shared" ref="L88:N92" si="10">L29-L59</f>
        <v>328.36757018208004</v>
      </c>
      <c r="M88" s="255">
        <f t="shared" si="10"/>
        <v>-29.334663272640004</v>
      </c>
      <c r="N88" s="255">
        <f t="shared" si="10"/>
        <v>0</v>
      </c>
      <c r="O88" s="255">
        <f>L88+M88-N88</f>
        <v>299.03290690944004</v>
      </c>
      <c r="T88" s="267"/>
      <c r="U88" s="267"/>
      <c r="V88" s="267"/>
      <c r="W88" s="267"/>
    </row>
    <row r="89" spans="1:23" ht="18" x14ac:dyDescent="0.25">
      <c r="A89" s="121"/>
      <c r="B89" s="147">
        <v>2</v>
      </c>
      <c r="C89" s="254" t="s">
        <v>330</v>
      </c>
      <c r="D89" s="255">
        <f t="shared" ref="D89:F92" si="11">D30-D60</f>
        <v>0.12113132301839999</v>
      </c>
      <c r="E89" s="255">
        <f t="shared" si="11"/>
        <v>-1.0291926490799998E-2</v>
      </c>
      <c r="F89" s="255">
        <f t="shared" si="11"/>
        <v>0</v>
      </c>
      <c r="G89" s="255">
        <f>D89+E89-F89</f>
        <v>0.1108393965276</v>
      </c>
      <c r="H89" s="255">
        <f t="shared" si="9"/>
        <v>0.1108393965276</v>
      </c>
      <c r="I89" s="255">
        <f t="shared" si="9"/>
        <v>-1.0291926490799998E-2</v>
      </c>
      <c r="J89" s="255">
        <f t="shared" si="9"/>
        <v>0</v>
      </c>
      <c r="K89" s="255">
        <f>H89+I89-J89</f>
        <v>0.10054747003680001</v>
      </c>
      <c r="L89" s="255">
        <f t="shared" si="10"/>
        <v>0.10054747003680001</v>
      </c>
      <c r="M89" s="255">
        <f t="shared" si="10"/>
        <v>-1.0291926490799998E-2</v>
      </c>
      <c r="N89" s="255">
        <f t="shared" si="10"/>
        <v>0</v>
      </c>
      <c r="O89" s="255">
        <f>L89+M89-N89</f>
        <v>9.0255543546000017E-2</v>
      </c>
      <c r="T89" s="267"/>
      <c r="U89" s="267"/>
      <c r="V89" s="267"/>
      <c r="W89" s="267"/>
    </row>
    <row r="90" spans="1:23" ht="18" x14ac:dyDescent="0.25">
      <c r="A90" s="121"/>
      <c r="B90" s="147">
        <v>3</v>
      </c>
      <c r="C90" s="254" t="s">
        <v>331</v>
      </c>
      <c r="D90" s="255">
        <f t="shared" si="11"/>
        <v>1.3647230000000003E-2</v>
      </c>
      <c r="E90" s="255">
        <f t="shared" si="11"/>
        <v>-5.9438700000000004E-3</v>
      </c>
      <c r="F90" s="255">
        <f t="shared" si="11"/>
        <v>0</v>
      </c>
      <c r="G90" s="255">
        <f>D90+E90-F90</f>
        <v>7.7033600000000028E-3</v>
      </c>
      <c r="H90" s="255">
        <f t="shared" si="9"/>
        <v>7.7033600000000063E-3</v>
      </c>
      <c r="I90" s="255">
        <f t="shared" si="9"/>
        <v>-3.740780000000006E-3</v>
      </c>
      <c r="J90" s="255">
        <f t="shared" si="9"/>
        <v>0</v>
      </c>
      <c r="K90" s="255">
        <f>H90+I90-J90</f>
        <v>3.9625800000000003E-3</v>
      </c>
      <c r="L90" s="255">
        <f t="shared" si="10"/>
        <v>3.9625800000000003E-3</v>
      </c>
      <c r="M90" s="255">
        <f t="shared" si="10"/>
        <v>0</v>
      </c>
      <c r="N90" s="255">
        <f t="shared" si="10"/>
        <v>0</v>
      </c>
      <c r="O90" s="255">
        <f>L90+M90-N90</f>
        <v>3.9625800000000003E-3</v>
      </c>
      <c r="T90" s="267"/>
      <c r="U90" s="267"/>
      <c r="V90" s="267"/>
      <c r="W90" s="267"/>
    </row>
    <row r="91" spans="1:23" ht="18" x14ac:dyDescent="0.25">
      <c r="A91" s="121"/>
      <c r="B91" s="147">
        <v>4</v>
      </c>
      <c r="C91" s="254" t="s">
        <v>332</v>
      </c>
      <c r="D91" s="255">
        <f t="shared" si="11"/>
        <v>3.4597797070000005E-2</v>
      </c>
      <c r="E91" s="255">
        <f t="shared" si="11"/>
        <v>-3.0322029300000001E-3</v>
      </c>
      <c r="F91" s="255">
        <f t="shared" si="11"/>
        <v>0</v>
      </c>
      <c r="G91" s="255">
        <f>D91+E91-F91</f>
        <v>3.1565594140000007E-2</v>
      </c>
      <c r="H91" s="255">
        <f t="shared" si="9"/>
        <v>3.156559414E-2</v>
      </c>
      <c r="I91" s="255">
        <f t="shared" si="9"/>
        <v>-3.0322029300000001E-3</v>
      </c>
      <c r="J91" s="255">
        <f t="shared" si="9"/>
        <v>0</v>
      </c>
      <c r="K91" s="255">
        <f>H91+I91-J91</f>
        <v>2.8533391210000002E-2</v>
      </c>
      <c r="L91" s="255">
        <f t="shared" si="10"/>
        <v>2.8533391210000002E-2</v>
      </c>
      <c r="M91" s="255">
        <f t="shared" si="10"/>
        <v>-3.0322029300000001E-3</v>
      </c>
      <c r="N91" s="255">
        <f t="shared" si="10"/>
        <v>0</v>
      </c>
      <c r="O91" s="255">
        <f>L91+M91-N91</f>
        <v>2.5501188280000003E-2</v>
      </c>
      <c r="T91" s="267"/>
      <c r="U91" s="267"/>
      <c r="V91" s="267"/>
      <c r="W91" s="267"/>
    </row>
    <row r="92" spans="1:23" ht="18" x14ac:dyDescent="0.25">
      <c r="A92" s="121"/>
      <c r="B92" s="147">
        <v>5</v>
      </c>
      <c r="C92" s="254" t="s">
        <v>333</v>
      </c>
      <c r="D92" s="255">
        <f t="shared" si="11"/>
        <v>1.9665999999999999</v>
      </c>
      <c r="E92" s="255">
        <f t="shared" si="11"/>
        <v>-6.6799999999999998E-2</v>
      </c>
      <c r="F92" s="255">
        <f t="shared" si="11"/>
        <v>0</v>
      </c>
      <c r="G92" s="255">
        <f>D92+E92-F92</f>
        <v>1.8997999999999999</v>
      </c>
      <c r="H92" s="255">
        <f t="shared" si="9"/>
        <v>1.8997999999999999</v>
      </c>
      <c r="I92" s="255">
        <f t="shared" si="9"/>
        <v>-6.6799999999999998E-2</v>
      </c>
      <c r="J92" s="255">
        <f t="shared" si="9"/>
        <v>0</v>
      </c>
      <c r="K92" s="255">
        <f>H92+I92-J92</f>
        <v>1.833</v>
      </c>
      <c r="L92" s="255">
        <f t="shared" si="10"/>
        <v>1.833</v>
      </c>
      <c r="M92" s="255">
        <f t="shared" si="10"/>
        <v>-6.6799999999999998E-2</v>
      </c>
      <c r="N92" s="255">
        <f t="shared" si="10"/>
        <v>0</v>
      </c>
      <c r="O92" s="255">
        <f>L92+M92-N92</f>
        <v>1.7662</v>
      </c>
      <c r="T92" s="267"/>
      <c r="U92" s="267"/>
      <c r="V92" s="267"/>
      <c r="W92" s="267"/>
    </row>
    <row r="93" spans="1:23" ht="18" x14ac:dyDescent="0.25">
      <c r="A93" s="121"/>
      <c r="B93" s="260"/>
      <c r="C93" s="261"/>
      <c r="D93" s="260"/>
      <c r="E93" s="255"/>
      <c r="F93" s="287"/>
      <c r="G93" s="260"/>
      <c r="H93" s="260"/>
      <c r="I93" s="287"/>
      <c r="J93" s="287"/>
      <c r="K93" s="260"/>
      <c r="L93" s="260"/>
      <c r="M93" s="255"/>
      <c r="N93" s="287"/>
      <c r="O93" s="260"/>
      <c r="T93" s="267"/>
      <c r="U93" s="267"/>
      <c r="V93" s="267"/>
      <c r="W93" s="267"/>
    </row>
    <row r="94" spans="1:23" ht="18" x14ac:dyDescent="0.25">
      <c r="A94" s="121"/>
      <c r="B94" s="263"/>
      <c r="C94" s="264" t="s">
        <v>158</v>
      </c>
      <c r="D94" s="255">
        <f t="shared" ref="D94:K94" si="12">SUM(D88:D93)</f>
        <v>389.17287307744846</v>
      </c>
      <c r="E94" s="255">
        <f t="shared" si="12"/>
        <v>-29.420731272060806</v>
      </c>
      <c r="F94" s="255">
        <f t="shared" si="12"/>
        <v>0</v>
      </c>
      <c r="G94" s="255">
        <f t="shared" si="12"/>
        <v>359.75214180538762</v>
      </c>
      <c r="H94" s="255">
        <f t="shared" si="12"/>
        <v>359.75214180538762</v>
      </c>
      <c r="I94" s="255">
        <f t="shared" si="12"/>
        <v>-29.418528182060808</v>
      </c>
      <c r="J94" s="255">
        <f t="shared" si="12"/>
        <v>0</v>
      </c>
      <c r="K94" s="255">
        <f t="shared" si="12"/>
        <v>330.33361362332687</v>
      </c>
      <c r="L94" s="255">
        <f>SUM(L88:L93)</f>
        <v>330.33361362332687</v>
      </c>
      <c r="M94" s="255">
        <f>SUM(M88:M93)</f>
        <v>-29.414787402060806</v>
      </c>
      <c r="N94" s="255">
        <f>SUM(N88:N93)</f>
        <v>0</v>
      </c>
      <c r="O94" s="255">
        <f>SUM(O88:O93)</f>
        <v>300.91882622126604</v>
      </c>
      <c r="T94" s="267"/>
      <c r="U94" s="267"/>
      <c r="V94" s="267"/>
      <c r="W94" s="267"/>
    </row>
  </sheetData>
  <mergeCells count="54">
    <mergeCell ref="P11:S11"/>
    <mergeCell ref="D12:G12"/>
    <mergeCell ref="H12:K12"/>
    <mergeCell ref="L12:O12"/>
    <mergeCell ref="P12:S12"/>
    <mergeCell ref="B11:B13"/>
    <mergeCell ref="C11:C13"/>
    <mergeCell ref="D11:G11"/>
    <mergeCell ref="H11:K11"/>
    <mergeCell ref="L11:O11"/>
    <mergeCell ref="B25:B27"/>
    <mergeCell ref="C25:C27"/>
    <mergeCell ref="D25:G25"/>
    <mergeCell ref="H25:K25"/>
    <mergeCell ref="L25:O25"/>
    <mergeCell ref="D26:G26"/>
    <mergeCell ref="H26:K26"/>
    <mergeCell ref="L26:O26"/>
    <mergeCell ref="P42:S42"/>
    <mergeCell ref="D43:G43"/>
    <mergeCell ref="H43:K43"/>
    <mergeCell ref="L43:O43"/>
    <mergeCell ref="P43:S43"/>
    <mergeCell ref="B42:B44"/>
    <mergeCell ref="C42:C44"/>
    <mergeCell ref="D42:G42"/>
    <mergeCell ref="H42:K42"/>
    <mergeCell ref="L42:O42"/>
    <mergeCell ref="B55:B57"/>
    <mergeCell ref="C55:C57"/>
    <mergeCell ref="D55:G55"/>
    <mergeCell ref="H55:K55"/>
    <mergeCell ref="L55:O55"/>
    <mergeCell ref="D56:G56"/>
    <mergeCell ref="H56:K56"/>
    <mergeCell ref="L56:O56"/>
    <mergeCell ref="P71:S71"/>
    <mergeCell ref="D72:G72"/>
    <mergeCell ref="H72:K72"/>
    <mergeCell ref="L72:O72"/>
    <mergeCell ref="P72:S72"/>
    <mergeCell ref="B71:B73"/>
    <mergeCell ref="C71:C73"/>
    <mergeCell ref="D71:G71"/>
    <mergeCell ref="H71:K71"/>
    <mergeCell ref="L71:O71"/>
    <mergeCell ref="B84:B86"/>
    <mergeCell ref="C84:C86"/>
    <mergeCell ref="D84:G84"/>
    <mergeCell ref="H84:K84"/>
    <mergeCell ref="L84:O84"/>
    <mergeCell ref="D85:G85"/>
    <mergeCell ref="H85:K85"/>
    <mergeCell ref="L85:O85"/>
  </mergeCells>
  <pageMargins left="0.27559055118110237" right="0.23622047244094491" top="0.23622047244094491" bottom="0.23622047244094491" header="0.23622047244094491" footer="0.23622047244094491"/>
  <pageSetup paperSize="9" scale="42" orientation="landscape" r:id="rId1"/>
  <headerFooter alignWithMargins="0">
    <oddHeader>&amp;F</oddHeader>
  </headerFooter>
  <rowBreaks count="1" manualBreakCount="1">
    <brk id="53" max="14" man="1"/>
  </row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2:XFD126"/>
  <sheetViews>
    <sheetView showGridLines="0" view="pageBreakPreview" zoomScale="90" zoomScaleNormal="75" zoomScaleSheetLayoutView="90" workbookViewId="0">
      <selection activeCell="B2" sqref="B2:D2"/>
    </sheetView>
  </sheetViews>
  <sheetFormatPr defaultColWidth="9.140625" defaultRowHeight="15" x14ac:dyDescent="0.2"/>
  <cols>
    <col min="1" max="1" width="6.85546875" style="21" customWidth="1"/>
    <col min="2" max="2" width="7" style="21" customWidth="1"/>
    <col min="3" max="3" width="70" style="21" customWidth="1"/>
    <col min="4" max="4" width="14.42578125" style="21" customWidth="1"/>
    <col min="5" max="5" width="17.5703125" style="21" customWidth="1"/>
    <col min="6" max="6" width="15.5703125" style="21" customWidth="1"/>
    <col min="7" max="10" width="15" style="21" customWidth="1"/>
    <col min="11" max="11" width="17.5703125" style="21" customWidth="1"/>
    <col min="12" max="12" width="15" style="21" customWidth="1"/>
    <col min="13" max="15" width="16.5703125" style="21" customWidth="1"/>
    <col min="16" max="17" width="18.7109375" style="21" customWidth="1"/>
    <col min="18" max="18" width="9.5703125" style="21" customWidth="1"/>
    <col min="19" max="16384" width="9.140625" style="21"/>
  </cols>
  <sheetData>
    <row r="2" spans="2:23" x14ac:dyDescent="0.2">
      <c r="E2" s="288"/>
      <c r="F2" s="289" t="s">
        <v>0</v>
      </c>
      <c r="G2" s="288"/>
      <c r="H2" s="288"/>
      <c r="I2" s="288"/>
      <c r="J2" s="288"/>
      <c r="K2" s="288"/>
      <c r="L2" s="288"/>
      <c r="M2" s="288"/>
      <c r="N2" s="288"/>
      <c r="O2" s="288"/>
    </row>
    <row r="3" spans="2:23" s="121" customFormat="1" x14ac:dyDescent="0.25">
      <c r="E3" s="810" t="s">
        <v>1</v>
      </c>
      <c r="F3" s="810"/>
      <c r="G3" s="810"/>
      <c r="H3" s="290"/>
      <c r="I3" s="290"/>
      <c r="J3" s="290"/>
      <c r="K3" s="290"/>
      <c r="L3" s="290"/>
      <c r="M3" s="290"/>
      <c r="N3" s="290"/>
      <c r="O3" s="290"/>
    </row>
    <row r="4" spans="2:23" s="121" customFormat="1" x14ac:dyDescent="0.25">
      <c r="E4" s="290"/>
      <c r="F4" s="291" t="s">
        <v>340</v>
      </c>
      <c r="G4" s="292"/>
      <c r="H4" s="290"/>
      <c r="I4" s="290"/>
      <c r="J4" s="290"/>
      <c r="K4" s="290"/>
      <c r="L4" s="290"/>
      <c r="M4" s="290"/>
      <c r="N4" s="290"/>
      <c r="O4" s="290"/>
    </row>
    <row r="5" spans="2:23" s="121" customFormat="1" x14ac:dyDescent="0.25">
      <c r="C5" s="248"/>
      <c r="D5" s="248"/>
      <c r="E5" s="290"/>
      <c r="F5" s="293"/>
      <c r="G5" s="292"/>
      <c r="H5" s="290"/>
      <c r="I5" s="290"/>
      <c r="J5" s="290"/>
      <c r="K5" s="290"/>
      <c r="L5" s="290"/>
      <c r="M5" s="290"/>
      <c r="N5" s="290"/>
      <c r="O5" s="290"/>
    </row>
    <row r="6" spans="2:23" s="121" customFormat="1" x14ac:dyDescent="0.25">
      <c r="B6" s="294"/>
      <c r="C6" s="295" t="s">
        <v>341</v>
      </c>
      <c r="D6" s="290"/>
      <c r="E6" s="293"/>
      <c r="F6" s="292"/>
      <c r="G6" s="290"/>
      <c r="H6" s="290"/>
      <c r="I6" s="290"/>
      <c r="J6" s="290"/>
      <c r="K6" s="290"/>
      <c r="L6" s="290"/>
      <c r="M6" s="290"/>
      <c r="N6" s="290"/>
    </row>
    <row r="7" spans="2:23" s="121" customFormat="1" x14ac:dyDescent="0.25">
      <c r="B7" s="294"/>
      <c r="C7" s="248"/>
      <c r="D7" s="248"/>
      <c r="E7" s="290"/>
      <c r="F7" s="290"/>
      <c r="G7" s="290"/>
      <c r="H7" s="293"/>
      <c r="I7" s="293"/>
      <c r="J7" s="293"/>
      <c r="K7" s="293"/>
      <c r="L7" s="292"/>
      <c r="M7" s="290"/>
      <c r="N7" s="290"/>
      <c r="O7" s="290"/>
      <c r="P7" s="189" t="s">
        <v>70</v>
      </c>
    </row>
    <row r="8" spans="2:23" ht="15" customHeight="1" x14ac:dyDescent="0.2">
      <c r="B8" s="719" t="s">
        <v>342</v>
      </c>
      <c r="C8" s="719" t="s">
        <v>343</v>
      </c>
      <c r="D8" s="716" t="s">
        <v>72</v>
      </c>
      <c r="E8" s="717"/>
      <c r="F8" s="718"/>
      <c r="G8" s="716" t="s">
        <v>73</v>
      </c>
      <c r="H8" s="717"/>
      <c r="I8" s="717"/>
      <c r="J8" s="717"/>
      <c r="K8" s="718"/>
      <c r="L8" s="716" t="s">
        <v>344</v>
      </c>
      <c r="M8" s="717"/>
      <c r="N8" s="717"/>
      <c r="O8" s="718"/>
      <c r="P8" s="711" t="s">
        <v>75</v>
      </c>
      <c r="R8" s="719" t="s">
        <v>345</v>
      </c>
      <c r="S8" s="719"/>
      <c r="T8" s="719"/>
      <c r="U8" s="719"/>
      <c r="V8" s="296"/>
    </row>
    <row r="9" spans="2:23" ht="28.5" x14ac:dyDescent="0.2">
      <c r="B9" s="719"/>
      <c r="C9" s="719"/>
      <c r="D9" s="22" t="s">
        <v>76</v>
      </c>
      <c r="E9" s="23" t="s">
        <v>77</v>
      </c>
      <c r="F9" s="23" t="s">
        <v>78</v>
      </c>
      <c r="G9" s="23" t="s">
        <v>79</v>
      </c>
      <c r="H9" s="23" t="s">
        <v>346</v>
      </c>
      <c r="I9" s="23" t="s">
        <v>347</v>
      </c>
      <c r="J9" s="23" t="s">
        <v>82</v>
      </c>
      <c r="K9" s="23" t="s">
        <v>83</v>
      </c>
      <c r="L9" s="23" t="s">
        <v>84</v>
      </c>
      <c r="M9" s="23" t="s">
        <v>85</v>
      </c>
      <c r="N9" s="23" t="s">
        <v>86</v>
      </c>
      <c r="O9" s="23" t="s">
        <v>87</v>
      </c>
      <c r="P9" s="808"/>
      <c r="R9" s="23" t="s">
        <v>348</v>
      </c>
      <c r="S9" s="23" t="s">
        <v>349</v>
      </c>
      <c r="T9" s="23" t="s">
        <v>172</v>
      </c>
      <c r="U9" s="23" t="s">
        <v>155</v>
      </c>
      <c r="V9" s="23"/>
    </row>
    <row r="10" spans="2:23" x14ac:dyDescent="0.2">
      <c r="B10" s="23"/>
      <c r="C10" s="23"/>
      <c r="D10" s="23" t="s">
        <v>88</v>
      </c>
      <c r="E10" s="23" t="s">
        <v>89</v>
      </c>
      <c r="F10" s="23" t="s">
        <v>90</v>
      </c>
      <c r="G10" s="23" t="s">
        <v>91</v>
      </c>
      <c r="H10" s="23" t="s">
        <v>92</v>
      </c>
      <c r="I10" s="23" t="s">
        <v>350</v>
      </c>
      <c r="J10" s="23" t="s">
        <v>94</v>
      </c>
      <c r="K10" s="23" t="s">
        <v>95</v>
      </c>
      <c r="L10" s="23"/>
      <c r="M10" s="23"/>
      <c r="N10" s="23"/>
      <c r="O10" s="23"/>
      <c r="P10" s="297"/>
      <c r="Q10" s="21" t="s">
        <v>124</v>
      </c>
      <c r="R10" s="298">
        <f>0</f>
        <v>0</v>
      </c>
      <c r="S10" s="298">
        <f>127.97</f>
        <v>127.97</v>
      </c>
      <c r="T10" s="298">
        <v>398.25</v>
      </c>
      <c r="U10" s="21">
        <v>371.63</v>
      </c>
      <c r="W10" s="21">
        <f>R10+R11+S11+T11+U11</f>
        <v>421.00000000000006</v>
      </c>
    </row>
    <row r="11" spans="2:23" x14ac:dyDescent="0.25">
      <c r="B11" s="122">
        <v>1</v>
      </c>
      <c r="C11" s="57" t="s">
        <v>351</v>
      </c>
      <c r="D11" s="299">
        <f>W10</f>
        <v>421.00000000000006</v>
      </c>
      <c r="E11" s="299">
        <v>410</v>
      </c>
      <c r="F11" s="300">
        <f>E11-D11</f>
        <v>-11.000000000000057</v>
      </c>
      <c r="G11" s="300">
        <f>D11</f>
        <v>421.00000000000006</v>
      </c>
      <c r="H11" s="300">
        <f>E11</f>
        <v>410</v>
      </c>
      <c r="I11" s="300">
        <f>E11</f>
        <v>410</v>
      </c>
      <c r="J11" s="300">
        <f>I11</f>
        <v>410</v>
      </c>
      <c r="K11" s="300">
        <f>H11-G11</f>
        <v>-11.000000000000057</v>
      </c>
      <c r="L11" s="300">
        <f>$E$11</f>
        <v>410</v>
      </c>
      <c r="M11" s="300">
        <f>$E$11</f>
        <v>410</v>
      </c>
      <c r="N11" s="300">
        <f>$E$11</f>
        <v>410</v>
      </c>
      <c r="O11" s="300">
        <f>$E$11</f>
        <v>410</v>
      </c>
      <c r="P11" s="123"/>
      <c r="Q11" s="21" t="s">
        <v>352</v>
      </c>
      <c r="R11" s="21">
        <v>134.69999999999999</v>
      </c>
      <c r="S11" s="21">
        <v>277.97000000000003</v>
      </c>
      <c r="T11" s="21">
        <v>6.23</v>
      </c>
      <c r="U11" s="21">
        <v>2.1</v>
      </c>
    </row>
    <row r="12" spans="2:23" x14ac:dyDescent="0.25">
      <c r="B12" s="122">
        <f>B11+1</f>
        <v>2</v>
      </c>
      <c r="C12" s="57" t="s">
        <v>353</v>
      </c>
      <c r="D12" s="299">
        <f>W12</f>
        <v>72.89</v>
      </c>
      <c r="E12" s="299">
        <f>E11-E62</f>
        <v>72.159999999999968</v>
      </c>
      <c r="F12" s="300">
        <f>E12-D12</f>
        <v>-0.7300000000000324</v>
      </c>
      <c r="G12" s="300">
        <f>D12+D16</f>
        <v>102.23</v>
      </c>
      <c r="H12" s="300">
        <f>E12+E16</f>
        <v>101.49800099999996</v>
      </c>
      <c r="I12" s="300">
        <f>H12+H16</f>
        <v>116.17115959999995</v>
      </c>
      <c r="J12" s="300">
        <f>I12</f>
        <v>116.17115959999995</v>
      </c>
      <c r="K12" s="300">
        <f t="shared" ref="K12:K22" si="0">H12-G12</f>
        <v>-0.73199900000004448</v>
      </c>
      <c r="L12" s="300">
        <f>I12+I16</f>
        <v>130.85011212649076</v>
      </c>
      <c r="M12" s="300">
        <f>L12+L16</f>
        <v>160.23744339855156</v>
      </c>
      <c r="N12" s="300">
        <f>M12+M16</f>
        <v>189.65817467061237</v>
      </c>
      <c r="O12" s="300">
        <f>N12+N16</f>
        <v>219.07670285267318</v>
      </c>
      <c r="P12" s="123"/>
      <c r="Q12" s="21" t="s">
        <v>354</v>
      </c>
      <c r="R12" s="298">
        <f>6.74</f>
        <v>6.74</v>
      </c>
      <c r="S12" s="298">
        <v>7.69</v>
      </c>
      <c r="T12" s="298">
        <v>29.16</v>
      </c>
      <c r="U12" s="21">
        <v>29.3</v>
      </c>
      <c r="W12" s="21">
        <f>SUM(R12:U12)</f>
        <v>72.89</v>
      </c>
    </row>
    <row r="13" spans="2:23" x14ac:dyDescent="0.25">
      <c r="B13" s="122">
        <f t="shared" ref="B13:B18" si="1">B12+1</f>
        <v>3</v>
      </c>
      <c r="C13" s="301" t="s">
        <v>355</v>
      </c>
      <c r="D13" s="302">
        <f>343.29</f>
        <v>343.29</v>
      </c>
      <c r="E13" s="299">
        <f>343.29</f>
        <v>343.29</v>
      </c>
      <c r="F13" s="303">
        <f t="shared" ref="F13:F23" si="2">E13-D13</f>
        <v>0</v>
      </c>
      <c r="G13" s="303">
        <f>313.96</f>
        <v>313.95999999999998</v>
      </c>
      <c r="H13" s="303">
        <f>E17</f>
        <v>313.96355053999997</v>
      </c>
      <c r="I13" s="303">
        <f>H17</f>
        <v>299.33415382319993</v>
      </c>
      <c r="J13" s="303">
        <f>H13</f>
        <v>313.96355053999997</v>
      </c>
      <c r="K13" s="303">
        <f t="shared" si="0"/>
        <v>3.5505399999919973E-3</v>
      </c>
      <c r="L13" s="303">
        <f>J17</f>
        <v>284.69997035670917</v>
      </c>
      <c r="M13" s="303">
        <f>L17</f>
        <v>256.71263908464834</v>
      </c>
      <c r="N13" s="303">
        <f>M17</f>
        <v>227.29190781258754</v>
      </c>
      <c r="O13" s="303">
        <f>N17</f>
        <v>197.87337963052673</v>
      </c>
      <c r="P13" s="123"/>
      <c r="Q13" s="21" t="s">
        <v>356</v>
      </c>
      <c r="T13" s="21">
        <f>3.69</f>
        <v>3.69</v>
      </c>
      <c r="U13" s="21">
        <v>1.1399999999999999</v>
      </c>
    </row>
    <row r="14" spans="2:23" x14ac:dyDescent="0.25">
      <c r="B14" s="122">
        <f t="shared" si="1"/>
        <v>4</v>
      </c>
      <c r="C14" s="301" t="s">
        <v>357</v>
      </c>
      <c r="D14" s="302">
        <v>0</v>
      </c>
      <c r="E14" s="299">
        <f>'F4'!F52*75%</f>
        <v>3.9616499999999997E-3</v>
      </c>
      <c r="F14" s="303">
        <f t="shared" si="2"/>
        <v>3.9616499999999997E-3</v>
      </c>
      <c r="G14" s="303">
        <v>0</v>
      </c>
      <c r="H14" s="303">
        <f>'F4'!J22*75%</f>
        <v>0</v>
      </c>
      <c r="I14" s="303">
        <f>'F4'!N22*75%</f>
        <v>0</v>
      </c>
      <c r="J14" s="303">
        <f>H14+I14</f>
        <v>0</v>
      </c>
      <c r="K14" s="303">
        <f t="shared" si="0"/>
        <v>0</v>
      </c>
      <c r="L14" s="303">
        <f>'F4'!R22*75%</f>
        <v>0</v>
      </c>
      <c r="M14" s="303">
        <f>'F4'!F36*75%</f>
        <v>0</v>
      </c>
      <c r="N14" s="303">
        <f>'F4'!J36*75%</f>
        <v>0</v>
      </c>
      <c r="O14" s="303">
        <f>'F4'!N36*75%</f>
        <v>0</v>
      </c>
      <c r="P14" s="123"/>
      <c r="Q14" s="21" t="s">
        <v>358</v>
      </c>
      <c r="R14" s="298">
        <f>R10+R11-R12-R13</f>
        <v>127.96</v>
      </c>
      <c r="S14" s="298">
        <f>S10+S11-S12-S13</f>
        <v>398.25000000000006</v>
      </c>
      <c r="T14" s="298">
        <f>T10+T11-T12-T13</f>
        <v>371.63</v>
      </c>
      <c r="U14" s="298">
        <f>U10+U11-U12-U13</f>
        <v>343.29</v>
      </c>
    </row>
    <row r="15" spans="2:23" x14ac:dyDescent="0.25">
      <c r="B15" s="122">
        <f t="shared" si="1"/>
        <v>5</v>
      </c>
      <c r="C15" s="301" t="s">
        <v>359</v>
      </c>
      <c r="D15" s="302">
        <v>0.01</v>
      </c>
      <c r="E15" s="299">
        <f>'F4'!E22*70%</f>
        <v>1.5513189999999998E-2</v>
      </c>
      <c r="F15" s="303">
        <f t="shared" si="2"/>
        <v>5.5131899999999977E-3</v>
      </c>
      <c r="G15" s="303">
        <v>0</v>
      </c>
      <c r="H15" s="303">
        <f>'F4'!I22*70%</f>
        <v>4.3761883199999997E-2</v>
      </c>
      <c r="I15" s="303">
        <f>'F4'!M22*70%</f>
        <v>4.4769059999999992E-2</v>
      </c>
      <c r="J15" s="303">
        <f>H15+I15</f>
        <v>8.853094319999999E-2</v>
      </c>
      <c r="K15" s="303">
        <f t="shared" si="0"/>
        <v>4.3761883199999997E-2</v>
      </c>
      <c r="L15" s="303">
        <f>'F4'!Q22*70%</f>
        <v>1.4</v>
      </c>
      <c r="M15" s="303">
        <f>'F4'!E36*70%</f>
        <v>0</v>
      </c>
      <c r="N15" s="303">
        <f>'F4'!I36*70%</f>
        <v>0</v>
      </c>
      <c r="O15" s="303">
        <f>'F4'!M36*70%</f>
        <v>0</v>
      </c>
      <c r="P15" s="123"/>
      <c r="Q15" s="298"/>
      <c r="R15" s="298"/>
      <c r="S15" s="298"/>
    </row>
    <row r="16" spans="2:23" x14ac:dyDescent="0.25">
      <c r="B16" s="122">
        <f t="shared" si="1"/>
        <v>6</v>
      </c>
      <c r="C16" s="301" t="s">
        <v>360</v>
      </c>
      <c r="D16" s="302">
        <f>29.34</f>
        <v>29.34</v>
      </c>
      <c r="E16" s="302">
        <f>'F4'!E52-'F4'!F52</f>
        <v>29.338000999999998</v>
      </c>
      <c r="F16" s="303">
        <f t="shared" si="2"/>
        <v>-1.9990000000014163E-3</v>
      </c>
      <c r="G16" s="300">
        <f>29.34</f>
        <v>29.34</v>
      </c>
      <c r="H16" s="300">
        <f>'F4'!I52-'F4'!J52</f>
        <v>14.673158600000001</v>
      </c>
      <c r="I16" s="300">
        <f>'F4'!M52-'F4'!N52</f>
        <v>14.6789525264908</v>
      </c>
      <c r="J16" s="303">
        <f>H16+I16</f>
        <v>29.352111126490801</v>
      </c>
      <c r="K16" s="303">
        <f t="shared" si="0"/>
        <v>-14.666841399999999</v>
      </c>
      <c r="L16" s="300">
        <f>'F4'!Q52-'F4'!R52</f>
        <v>29.387331272060806</v>
      </c>
      <c r="M16" s="300">
        <f>'F4'!E65-'F4'!F65</f>
        <v>29.420731272060806</v>
      </c>
      <c r="N16" s="300">
        <f>'F4'!I65-'F4'!J65</f>
        <v>29.418528182060808</v>
      </c>
      <c r="O16" s="300">
        <f>'F4'!M65-'F4'!N65</f>
        <v>29.414787402060806</v>
      </c>
      <c r="P16" s="123"/>
      <c r="Q16" s="298"/>
      <c r="R16" s="298"/>
      <c r="S16" s="298"/>
    </row>
    <row r="17" spans="2:19 16384:16384" x14ac:dyDescent="0.25">
      <c r="B17" s="122">
        <f t="shared" si="1"/>
        <v>7</v>
      </c>
      <c r="C17" s="301" t="s">
        <v>361</v>
      </c>
      <c r="D17" s="302">
        <f>D13-D14+D15-D16</f>
        <v>313.96000000000004</v>
      </c>
      <c r="E17" s="302">
        <f>E13-E14+E15-E16</f>
        <v>313.96355053999997</v>
      </c>
      <c r="F17" s="303">
        <f t="shared" si="2"/>
        <v>3.5505399999351539E-3</v>
      </c>
      <c r="G17" s="302">
        <f>G13-G14+G15-G16</f>
        <v>284.62</v>
      </c>
      <c r="H17" s="302">
        <f>H13-H14+H15-H16</f>
        <v>299.33415382319993</v>
      </c>
      <c r="I17" s="302">
        <f>I13-I14+I15-I16</f>
        <v>284.69997035670917</v>
      </c>
      <c r="J17" s="302">
        <f>I17</f>
        <v>284.69997035670917</v>
      </c>
      <c r="K17" s="303">
        <f>J17-G17</f>
        <v>7.99703567091683E-2</v>
      </c>
      <c r="L17" s="302">
        <f>L13-L14+L15-L16</f>
        <v>256.71263908464834</v>
      </c>
      <c r="M17" s="302">
        <f>M13-M14+M15-M16</f>
        <v>227.29190781258754</v>
      </c>
      <c r="N17" s="302">
        <f>N13-N14+N15-N16</f>
        <v>197.87337963052673</v>
      </c>
      <c r="O17" s="302">
        <f>O13-O14+O15-O16</f>
        <v>168.45859222846593</v>
      </c>
      <c r="P17" s="123"/>
      <c r="Q17" s="298"/>
      <c r="R17" s="298"/>
      <c r="S17" s="298"/>
    </row>
    <row r="18" spans="2:19 16384:16384" x14ac:dyDescent="0.25">
      <c r="B18" s="122">
        <f t="shared" si="1"/>
        <v>8</v>
      </c>
      <c r="C18" s="57" t="s">
        <v>362</v>
      </c>
      <c r="D18" s="299">
        <f>D11-D12-D16</f>
        <v>318.7700000000001</v>
      </c>
      <c r="E18" s="299">
        <f>E11-E12-E16</f>
        <v>308.50199900000001</v>
      </c>
      <c r="F18" s="300">
        <f t="shared" si="2"/>
        <v>-10.268001000000083</v>
      </c>
      <c r="G18" s="299">
        <f>G11-G12-G16</f>
        <v>289.43000000000006</v>
      </c>
      <c r="H18" s="299">
        <f>H11-H12-H16</f>
        <v>293.82884040000005</v>
      </c>
      <c r="I18" s="299">
        <f t="shared" ref="I18:O18" si="3">I11-I12-I16</f>
        <v>279.14988787350927</v>
      </c>
      <c r="J18" s="299">
        <f t="shared" si="3"/>
        <v>264.47672927350925</v>
      </c>
      <c r="K18" s="300">
        <f t="shared" si="0"/>
        <v>4.3988403999999832</v>
      </c>
      <c r="L18" s="299">
        <f t="shared" si="3"/>
        <v>249.76255660144841</v>
      </c>
      <c r="M18" s="299">
        <f t="shared" si="3"/>
        <v>220.34182532938763</v>
      </c>
      <c r="N18" s="299">
        <f t="shared" si="3"/>
        <v>190.92329714732682</v>
      </c>
      <c r="O18" s="299">
        <f t="shared" si="3"/>
        <v>161.50850974526602</v>
      </c>
      <c r="P18" s="123"/>
      <c r="Q18" s="298"/>
      <c r="R18" s="298"/>
      <c r="S18" s="298"/>
    </row>
    <row r="19" spans="2:19 16384:16384" x14ac:dyDescent="0.25">
      <c r="B19" s="122">
        <v>9</v>
      </c>
      <c r="C19" s="301" t="s">
        <v>363</v>
      </c>
      <c r="D19" s="302">
        <f>(D13+D17)/2</f>
        <v>328.625</v>
      </c>
      <c r="E19" s="302">
        <f>(E13+E17)/2</f>
        <v>328.62677527</v>
      </c>
      <c r="F19" s="303">
        <f t="shared" si="2"/>
        <v>1.7752699999959987E-3</v>
      </c>
      <c r="G19" s="302">
        <f>(G13+G17)/2</f>
        <v>299.28999999999996</v>
      </c>
      <c r="H19" s="302">
        <f>(H13+H17)/2</f>
        <v>306.64885218159998</v>
      </c>
      <c r="I19" s="302">
        <f>(I13+I17)/2</f>
        <v>292.01706208995455</v>
      </c>
      <c r="J19" s="302">
        <f>(J13+J17)/2</f>
        <v>299.33176044835454</v>
      </c>
      <c r="K19" s="303">
        <f t="shared" si="0"/>
        <v>7.3588521816000139</v>
      </c>
      <c r="L19" s="302">
        <f>(L13+L17)/2</f>
        <v>270.70630472067876</v>
      </c>
      <c r="M19" s="302">
        <f>(M13+M17)/2</f>
        <v>242.00227344861793</v>
      </c>
      <c r="N19" s="302">
        <f>(N13+N17)/2</f>
        <v>212.58264372155713</v>
      </c>
      <c r="O19" s="302">
        <f>(O13+O17)/2</f>
        <v>183.16598592949634</v>
      </c>
      <c r="P19" s="123"/>
      <c r="Q19" s="298"/>
      <c r="R19" s="298"/>
      <c r="S19" s="298"/>
    </row>
    <row r="20" spans="2:19 16384:16384" x14ac:dyDescent="0.25">
      <c r="B20" s="122">
        <v>10</v>
      </c>
      <c r="C20" s="301" t="s">
        <v>364</v>
      </c>
      <c r="D20" s="304">
        <v>0.115</v>
      </c>
      <c r="E20" s="304">
        <f>E68</f>
        <v>0.1162372733710976</v>
      </c>
      <c r="F20" s="303">
        <f t="shared" si="2"/>
        <v>1.2372733710975942E-3</v>
      </c>
      <c r="G20" s="304">
        <v>0.115</v>
      </c>
      <c r="H20" s="305">
        <f>E68</f>
        <v>0.1162372733710976</v>
      </c>
      <c r="I20" s="305">
        <f>H20</f>
        <v>0.1162372733710976</v>
      </c>
      <c r="J20" s="305">
        <f>I20</f>
        <v>0.1162372733710976</v>
      </c>
      <c r="K20" s="303">
        <f t="shared" si="0"/>
        <v>1.2372733710975942E-3</v>
      </c>
      <c r="L20" s="305">
        <f>L68</f>
        <v>0.11215157918717368</v>
      </c>
      <c r="M20" s="305">
        <f>M68</f>
        <v>0.11215157918717368</v>
      </c>
      <c r="N20" s="305">
        <f>N68</f>
        <v>0.11215157918717368</v>
      </c>
      <c r="O20" s="305">
        <f>O68</f>
        <v>0.11215157918717368</v>
      </c>
      <c r="P20" s="123"/>
      <c r="Q20" s="298"/>
      <c r="R20" s="298"/>
      <c r="S20" s="298"/>
    </row>
    <row r="21" spans="2:19 16384:16384" x14ac:dyDescent="0.25">
      <c r="B21" s="122">
        <v>11</v>
      </c>
      <c r="C21" s="301" t="s">
        <v>365</v>
      </c>
      <c r="D21" s="306">
        <f>D19*D20</f>
        <v>37.791875000000005</v>
      </c>
      <c r="E21" s="306">
        <f>E19*E20</f>
        <v>38.198680314121248</v>
      </c>
      <c r="F21" s="303">
        <f t="shared" si="2"/>
        <v>0.4068053141212431</v>
      </c>
      <c r="G21" s="306">
        <f>G19*G20</f>
        <v>34.418349999999997</v>
      </c>
      <c r="H21" s="306">
        <f>H19*H20</f>
        <v>35.644026459965936</v>
      </c>
      <c r="I21" s="306">
        <f>I19*I20</f>
        <v>33.94326707517483</v>
      </c>
      <c r="J21" s="306">
        <f>J19*J20</f>
        <v>34.79350766788729</v>
      </c>
      <c r="K21" s="303">
        <f>J21-G21</f>
        <v>0.37515766788729366</v>
      </c>
      <c r="L21" s="306">
        <f>L19*L20</f>
        <v>30.360139570348373</v>
      </c>
      <c r="M21" s="306">
        <f>M19*M20</f>
        <v>27.140937134148732</v>
      </c>
      <c r="N21" s="306">
        <f>N19*N20</f>
        <v>23.841479201156943</v>
      </c>
      <c r="O21" s="306">
        <f>O19*O20</f>
        <v>20.542354575368648</v>
      </c>
      <c r="P21" s="123"/>
      <c r="Q21" s="298"/>
      <c r="R21" s="298"/>
      <c r="S21" s="298"/>
    </row>
    <row r="22" spans="2:19 16384:16384" x14ac:dyDescent="0.25">
      <c r="B22" s="122">
        <v>12</v>
      </c>
      <c r="C22" s="301" t="s">
        <v>366</v>
      </c>
      <c r="D22" s="302">
        <v>0</v>
      </c>
      <c r="E22" s="300">
        <f>0</f>
        <v>0</v>
      </c>
      <c r="F22" s="303">
        <f t="shared" si="2"/>
        <v>0</v>
      </c>
      <c r="G22" s="303">
        <v>0</v>
      </c>
      <c r="H22" s="300">
        <v>0</v>
      </c>
      <c r="I22" s="300">
        <f>H22</f>
        <v>0</v>
      </c>
      <c r="J22" s="303">
        <f>H22+I22</f>
        <v>0</v>
      </c>
      <c r="K22" s="303">
        <f t="shared" si="0"/>
        <v>0</v>
      </c>
      <c r="L22" s="300">
        <f>$J$22</f>
        <v>0</v>
      </c>
      <c r="M22" s="300">
        <f>$J$22</f>
        <v>0</v>
      </c>
      <c r="N22" s="300">
        <f>$J$22</f>
        <v>0</v>
      </c>
      <c r="O22" s="300">
        <f>$J$22</f>
        <v>0</v>
      </c>
      <c r="P22" s="123"/>
      <c r="Q22" s="298"/>
      <c r="R22" s="298"/>
      <c r="S22" s="298"/>
    </row>
    <row r="23" spans="2:19 16384:16384" s="121" customFormat="1" x14ac:dyDescent="0.25">
      <c r="B23" s="124">
        <v>13</v>
      </c>
      <c r="C23" s="307" t="s">
        <v>367</v>
      </c>
      <c r="D23" s="308">
        <f>D21+D22</f>
        <v>37.791875000000005</v>
      </c>
      <c r="E23" s="308">
        <f t="shared" ref="E23:O23" si="4">E21+E22</f>
        <v>38.198680314121248</v>
      </c>
      <c r="F23" s="309">
        <f t="shared" si="2"/>
        <v>0.4068053141212431</v>
      </c>
      <c r="G23" s="308">
        <f t="shared" si="4"/>
        <v>34.418349999999997</v>
      </c>
      <c r="H23" s="310">
        <f>(H21+H22)/2</f>
        <v>17.822013229982968</v>
      </c>
      <c r="I23" s="310">
        <f>(I21+I22)/2</f>
        <v>16.971633537587415</v>
      </c>
      <c r="J23" s="308">
        <f t="shared" si="4"/>
        <v>34.79350766788729</v>
      </c>
      <c r="K23" s="303">
        <f>J23-G23</f>
        <v>0.37515766788729366</v>
      </c>
      <c r="L23" s="308">
        <f t="shared" si="4"/>
        <v>30.360139570348373</v>
      </c>
      <c r="M23" s="308">
        <f t="shared" si="4"/>
        <v>27.140937134148732</v>
      </c>
      <c r="N23" s="308">
        <f t="shared" si="4"/>
        <v>23.841479201156943</v>
      </c>
      <c r="O23" s="308">
        <f t="shared" si="4"/>
        <v>20.542354575368648</v>
      </c>
      <c r="P23" s="143"/>
    </row>
    <row r="24" spans="2:19 16384:16384" s="121" customFormat="1" x14ac:dyDescent="0.25">
      <c r="B24" s="294"/>
      <c r="C24" s="311" t="s">
        <v>368</v>
      </c>
      <c r="D24" s="312"/>
      <c r="E24" s="313"/>
      <c r="F24" s="187"/>
      <c r="G24" s="187"/>
      <c r="H24" s="187"/>
      <c r="I24" s="187"/>
      <c r="J24" s="187"/>
      <c r="K24" s="187"/>
      <c r="L24" s="187"/>
      <c r="M24" s="187"/>
      <c r="N24" s="187"/>
      <c r="O24" s="187"/>
      <c r="P24" s="187"/>
      <c r="XFD24" s="187">
        <f>XFD23/2</f>
        <v>0</v>
      </c>
    </row>
    <row r="25" spans="2:19 16384:16384" s="121" customFormat="1" x14ac:dyDescent="0.25">
      <c r="B25" s="294"/>
      <c r="C25" s="248"/>
      <c r="D25" s="312"/>
      <c r="E25" s="187"/>
      <c r="F25" s="187"/>
      <c r="G25" s="187"/>
      <c r="H25" s="187"/>
      <c r="I25" s="187"/>
      <c r="J25" s="187"/>
      <c r="K25" s="187"/>
      <c r="L25" s="187"/>
      <c r="M25" s="187"/>
      <c r="N25" s="187"/>
      <c r="O25" s="187"/>
      <c r="P25" s="187"/>
    </row>
    <row r="26" spans="2:19 16384:16384" s="121" customFormat="1" x14ac:dyDescent="0.25">
      <c r="B26" s="314"/>
      <c r="C26" s="295" t="s">
        <v>369</v>
      </c>
      <c r="D26" s="295"/>
      <c r="E26" s="21"/>
      <c r="F26" s="21"/>
      <c r="G26" s="21"/>
      <c r="H26" s="21"/>
      <c r="I26" s="21"/>
      <c r="J26" s="21"/>
      <c r="K26" s="21"/>
      <c r="L26" s="21"/>
      <c r="M26" s="21"/>
      <c r="N26" s="21"/>
      <c r="O26" s="21"/>
      <c r="P26" s="21"/>
    </row>
    <row r="27" spans="2:19 16384:16384" x14ac:dyDescent="0.2">
      <c r="B27" s="314"/>
      <c r="P27" s="189" t="s">
        <v>70</v>
      </c>
    </row>
    <row r="28" spans="2:19 16384:16384" ht="15" customHeight="1" x14ac:dyDescent="0.2">
      <c r="B28" s="719" t="s">
        <v>342</v>
      </c>
      <c r="C28" s="719" t="s">
        <v>343</v>
      </c>
      <c r="D28" s="716" t="s">
        <v>72</v>
      </c>
      <c r="E28" s="717"/>
      <c r="F28" s="718"/>
      <c r="G28" s="716" t="s">
        <v>73</v>
      </c>
      <c r="H28" s="717"/>
      <c r="I28" s="717"/>
      <c r="J28" s="717"/>
      <c r="K28" s="718"/>
      <c r="L28" s="716" t="s">
        <v>344</v>
      </c>
      <c r="M28" s="717"/>
      <c r="N28" s="717"/>
      <c r="O28" s="718"/>
      <c r="P28" s="711" t="s">
        <v>75</v>
      </c>
    </row>
    <row r="29" spans="2:19 16384:16384" ht="28.5" x14ac:dyDescent="0.2">
      <c r="B29" s="719"/>
      <c r="C29" s="719"/>
      <c r="D29" s="22" t="s">
        <v>76</v>
      </c>
      <c r="E29" s="23" t="s">
        <v>77</v>
      </c>
      <c r="F29" s="23" t="s">
        <v>78</v>
      </c>
      <c r="G29" s="23" t="s">
        <v>79</v>
      </c>
      <c r="H29" s="23" t="s">
        <v>303</v>
      </c>
      <c r="I29" s="23"/>
      <c r="J29" s="23"/>
      <c r="K29" s="23" t="s">
        <v>83</v>
      </c>
      <c r="L29" s="23" t="s">
        <v>84</v>
      </c>
      <c r="M29" s="23" t="s">
        <v>85</v>
      </c>
      <c r="N29" s="23" t="s">
        <v>86</v>
      </c>
      <c r="O29" s="23" t="s">
        <v>87</v>
      </c>
      <c r="P29" s="808"/>
    </row>
    <row r="30" spans="2:19 16384:16384" x14ac:dyDescent="0.2">
      <c r="B30" s="23"/>
      <c r="C30" s="23"/>
      <c r="D30" s="23" t="s">
        <v>88</v>
      </c>
      <c r="E30" s="23" t="s">
        <v>89</v>
      </c>
      <c r="F30" s="23" t="s">
        <v>90</v>
      </c>
      <c r="G30" s="23" t="s">
        <v>91</v>
      </c>
      <c r="H30" s="23" t="s">
        <v>92</v>
      </c>
      <c r="I30" s="23"/>
      <c r="J30" s="23"/>
      <c r="K30" s="23" t="s">
        <v>370</v>
      </c>
      <c r="L30" s="23"/>
      <c r="M30" s="23"/>
      <c r="N30" s="23"/>
      <c r="O30" s="23"/>
      <c r="P30" s="23"/>
    </row>
    <row r="31" spans="2:19 16384:16384" x14ac:dyDescent="0.2">
      <c r="B31" s="124">
        <v>1</v>
      </c>
      <c r="C31" s="315" t="s">
        <v>371</v>
      </c>
      <c r="D31" s="315"/>
      <c r="E31" s="123"/>
      <c r="F31" s="123"/>
      <c r="G31" s="123"/>
      <c r="H31" s="123"/>
      <c r="I31" s="123"/>
      <c r="J31" s="123"/>
      <c r="K31" s="123"/>
      <c r="L31" s="123"/>
      <c r="M31" s="123"/>
      <c r="N31" s="123"/>
      <c r="O31" s="123"/>
      <c r="P31" s="123"/>
    </row>
    <row r="32" spans="2:19 16384:16384" x14ac:dyDescent="0.25">
      <c r="B32" s="122">
        <v>1.1000000000000001</v>
      </c>
      <c r="C32" s="316" t="s">
        <v>372</v>
      </c>
      <c r="D32" s="316">
        <f>E38*E32+E42*E48+E52*E58</f>
        <v>39.269600435691615</v>
      </c>
      <c r="E32" s="317">
        <v>173.04</v>
      </c>
      <c r="F32" s="123"/>
      <c r="G32" s="123"/>
      <c r="H32" s="123">
        <v>157.584</v>
      </c>
      <c r="I32" s="123"/>
      <c r="J32" s="123"/>
      <c r="K32" s="123"/>
      <c r="L32" s="123">
        <f>H36</f>
        <v>142.12799999999999</v>
      </c>
      <c r="M32" s="123">
        <f>L36</f>
        <v>126.67199999999997</v>
      </c>
      <c r="N32" s="123">
        <f>M36</f>
        <v>111.21599999999995</v>
      </c>
      <c r="O32" s="123">
        <f>N36</f>
        <v>95.759999999999934</v>
      </c>
      <c r="P32" s="123"/>
    </row>
    <row r="33" spans="2:16" x14ac:dyDescent="0.25">
      <c r="B33" s="122">
        <f t="shared" ref="B33:B39" si="5">B32+0.1</f>
        <v>1.2000000000000002</v>
      </c>
      <c r="C33" s="316" t="s">
        <v>357</v>
      </c>
      <c r="D33" s="316">
        <f>D32/(E32+E42+E52)</f>
        <v>0.1162372733710976</v>
      </c>
      <c r="E33" s="317"/>
      <c r="F33" s="123"/>
      <c r="G33" s="123"/>
      <c r="H33" s="123"/>
      <c r="I33" s="123"/>
      <c r="J33" s="123"/>
      <c r="K33" s="123"/>
      <c r="L33" s="123"/>
      <c r="M33" s="123"/>
      <c r="N33" s="123"/>
      <c r="O33" s="123"/>
      <c r="P33" s="123"/>
    </row>
    <row r="34" spans="2:16" x14ac:dyDescent="0.25">
      <c r="B34" s="122">
        <f t="shared" si="5"/>
        <v>1.3000000000000003</v>
      </c>
      <c r="C34" s="316" t="s">
        <v>373</v>
      </c>
      <c r="D34" s="316"/>
      <c r="E34" s="317"/>
      <c r="F34" s="123"/>
      <c r="G34" s="123"/>
      <c r="H34" s="317"/>
      <c r="I34" s="123"/>
      <c r="J34" s="123"/>
      <c r="K34" s="123"/>
      <c r="L34" s="123"/>
      <c r="M34" s="123"/>
      <c r="N34" s="123"/>
      <c r="O34" s="123"/>
      <c r="P34" s="123"/>
    </row>
    <row r="35" spans="2:16" x14ac:dyDescent="0.25">
      <c r="B35" s="122">
        <f t="shared" si="5"/>
        <v>1.4000000000000004</v>
      </c>
      <c r="C35" s="316" t="s">
        <v>374</v>
      </c>
      <c r="D35" s="316"/>
      <c r="E35" s="317">
        <f>E32-E36</f>
        <v>15.455999999999989</v>
      </c>
      <c r="F35" s="123"/>
      <c r="G35" s="123"/>
      <c r="H35" s="317">
        <f>H32-H36</f>
        <v>15.456000000000017</v>
      </c>
      <c r="I35" s="123"/>
      <c r="J35" s="123"/>
      <c r="K35" s="123"/>
      <c r="L35" s="317">
        <f>H35</f>
        <v>15.456000000000017</v>
      </c>
      <c r="M35" s="317">
        <f>L35</f>
        <v>15.456000000000017</v>
      </c>
      <c r="N35" s="317">
        <f>M35</f>
        <v>15.456000000000017</v>
      </c>
      <c r="O35" s="317">
        <f>N35</f>
        <v>15.456000000000017</v>
      </c>
      <c r="P35" s="123"/>
    </row>
    <row r="36" spans="2:16" x14ac:dyDescent="0.25">
      <c r="B36" s="122">
        <f t="shared" si="5"/>
        <v>1.5000000000000004</v>
      </c>
      <c r="C36" s="316" t="s">
        <v>375</v>
      </c>
      <c r="D36" s="316"/>
      <c r="E36" s="317">
        <v>157.584</v>
      </c>
      <c r="F36" s="123">
        <f>F32-F33+F34-F35</f>
        <v>0</v>
      </c>
      <c r="G36" s="123"/>
      <c r="H36" s="123">
        <v>142.12799999999999</v>
      </c>
      <c r="I36" s="123"/>
      <c r="J36" s="123"/>
      <c r="K36" s="123"/>
      <c r="L36" s="123">
        <f>L32-L33+L34-L35</f>
        <v>126.67199999999997</v>
      </c>
      <c r="M36" s="123">
        <f>M32-M33+M34-M35</f>
        <v>111.21599999999995</v>
      </c>
      <c r="N36" s="123">
        <f>N32-N33+N34-N35</f>
        <v>95.759999999999934</v>
      </c>
      <c r="O36" s="123">
        <f>O32-O33+O34-O35</f>
        <v>80.303999999999917</v>
      </c>
      <c r="P36" s="123"/>
    </row>
    <row r="37" spans="2:16" x14ac:dyDescent="0.25">
      <c r="B37" s="122">
        <f t="shared" si="5"/>
        <v>1.6000000000000005</v>
      </c>
      <c r="C37" s="316" t="s">
        <v>376</v>
      </c>
      <c r="D37" s="316"/>
      <c r="E37" s="317">
        <f>(E32+E36)/2</f>
        <v>165.31200000000001</v>
      </c>
      <c r="F37" s="123"/>
      <c r="G37" s="123"/>
      <c r="H37" s="123">
        <f>(H32+H36)/2</f>
        <v>149.85599999999999</v>
      </c>
      <c r="I37" s="123"/>
      <c r="J37" s="123"/>
      <c r="K37" s="123"/>
      <c r="L37" s="123">
        <f>(L32+L36)/2</f>
        <v>134.39999999999998</v>
      </c>
      <c r="M37" s="123">
        <f>(M32+M36)/2</f>
        <v>118.94399999999996</v>
      </c>
      <c r="N37" s="123">
        <f>(N32+N36)/2</f>
        <v>103.48799999999994</v>
      </c>
      <c r="O37" s="123">
        <f>(O32+O36)/2</f>
        <v>88.031999999999925</v>
      </c>
      <c r="P37" s="123"/>
    </row>
    <row r="38" spans="2:16" x14ac:dyDescent="0.25">
      <c r="B38" s="122">
        <f t="shared" si="5"/>
        <v>1.7000000000000006</v>
      </c>
      <c r="C38" s="316" t="s">
        <v>377</v>
      </c>
      <c r="D38" s="316"/>
      <c r="E38" s="318">
        <f>E39/E37</f>
        <v>0.11632559364708128</v>
      </c>
      <c r="F38" s="123"/>
      <c r="G38" s="123"/>
      <c r="H38" s="318">
        <f>H39/H37</f>
        <v>0.11213575466229647</v>
      </c>
      <c r="I38" s="319"/>
      <c r="J38" s="319"/>
      <c r="K38" s="123"/>
      <c r="L38" s="318">
        <f>H38</f>
        <v>0.11213575466229647</v>
      </c>
      <c r="M38" s="318">
        <f>L38</f>
        <v>0.11213575466229647</v>
      </c>
      <c r="N38" s="318">
        <f>M38</f>
        <v>0.11213575466229647</v>
      </c>
      <c r="O38" s="318">
        <f>N38</f>
        <v>0.11213575466229647</v>
      </c>
      <c r="P38" s="123"/>
    </row>
    <row r="39" spans="2:16" x14ac:dyDescent="0.25">
      <c r="B39" s="122">
        <f t="shared" si="5"/>
        <v>1.8000000000000007</v>
      </c>
      <c r="C39" s="316" t="s">
        <v>365</v>
      </c>
      <c r="D39" s="316"/>
      <c r="E39" s="317">
        <v>19.230016536986302</v>
      </c>
      <c r="F39" s="123"/>
      <c r="G39" s="123"/>
      <c r="H39" s="320">
        <v>16.8042156506731</v>
      </c>
      <c r="I39" s="123"/>
      <c r="J39" s="123"/>
      <c r="K39" s="123"/>
      <c r="L39" s="317">
        <f>L37*L38</f>
        <v>15.071045426612644</v>
      </c>
      <c r="M39" s="317">
        <f>M37*M38</f>
        <v>13.337875202552187</v>
      </c>
      <c r="N39" s="317">
        <f>N37*N38</f>
        <v>11.60470497849173</v>
      </c>
      <c r="O39" s="317">
        <f>O37*O38</f>
        <v>9.8715347544312753</v>
      </c>
      <c r="P39" s="123"/>
    </row>
    <row r="40" spans="2:16" x14ac:dyDescent="0.25">
      <c r="B40" s="122"/>
      <c r="C40" s="316"/>
      <c r="D40" s="316"/>
      <c r="E40" s="317"/>
      <c r="F40" s="123"/>
      <c r="G40" s="123"/>
      <c r="H40" s="123"/>
      <c r="I40" s="123"/>
      <c r="J40" s="123"/>
      <c r="K40" s="123"/>
      <c r="L40" s="123"/>
      <c r="M40" s="123"/>
      <c r="N40" s="123"/>
      <c r="O40" s="123"/>
      <c r="P40" s="123"/>
    </row>
    <row r="41" spans="2:16" x14ac:dyDescent="0.2">
      <c r="B41" s="124">
        <v>2</v>
      </c>
      <c r="C41" s="315" t="s">
        <v>378</v>
      </c>
      <c r="D41" s="315"/>
      <c r="E41" s="317"/>
      <c r="F41" s="123"/>
      <c r="G41" s="123"/>
      <c r="H41" s="123"/>
      <c r="I41" s="123"/>
      <c r="J41" s="123"/>
      <c r="K41" s="123"/>
      <c r="L41" s="123"/>
      <c r="M41" s="123"/>
      <c r="N41" s="123"/>
      <c r="O41" s="123"/>
      <c r="P41" s="123"/>
    </row>
    <row r="42" spans="2:16" x14ac:dyDescent="0.25">
      <c r="B42" s="122">
        <f t="shared" ref="B42:B49" si="6">B41+0.1</f>
        <v>2.1</v>
      </c>
      <c r="C42" s="316" t="s">
        <v>372</v>
      </c>
      <c r="D42" s="316"/>
      <c r="E42" s="317">
        <v>61.800000000000026</v>
      </c>
      <c r="F42" s="123"/>
      <c r="G42" s="123"/>
      <c r="H42" s="123">
        <v>56.280000000000022</v>
      </c>
      <c r="I42" s="123"/>
      <c r="J42" s="123"/>
      <c r="K42" s="123"/>
      <c r="L42" s="123">
        <f>H46</f>
        <v>50.760000000000026</v>
      </c>
      <c r="M42" s="317">
        <f>L46</f>
        <v>45.24000000000003</v>
      </c>
      <c r="N42" s="317">
        <f>M46</f>
        <v>39.720000000000034</v>
      </c>
      <c r="O42" s="317">
        <f>N46</f>
        <v>34.200000000000038</v>
      </c>
      <c r="P42" s="123"/>
    </row>
    <row r="43" spans="2:16" x14ac:dyDescent="0.25">
      <c r="B43" s="122">
        <f t="shared" si="6"/>
        <v>2.2000000000000002</v>
      </c>
      <c r="C43" s="316" t="s">
        <v>357</v>
      </c>
      <c r="D43" s="316"/>
      <c r="E43" s="317"/>
      <c r="F43" s="123"/>
      <c r="G43" s="123"/>
      <c r="H43" s="123"/>
      <c r="I43" s="123"/>
      <c r="J43" s="123"/>
      <c r="K43" s="123"/>
      <c r="L43" s="123"/>
      <c r="M43" s="123"/>
      <c r="N43" s="123"/>
      <c r="O43" s="123"/>
      <c r="P43" s="123"/>
    </row>
    <row r="44" spans="2:16" x14ac:dyDescent="0.25">
      <c r="B44" s="122">
        <f t="shared" si="6"/>
        <v>2.3000000000000003</v>
      </c>
      <c r="C44" s="316" t="s">
        <v>373</v>
      </c>
      <c r="D44" s="316"/>
      <c r="E44" s="317"/>
      <c r="F44" s="123"/>
      <c r="G44" s="123"/>
      <c r="H44" s="317"/>
      <c r="I44" s="123"/>
      <c r="J44" s="123"/>
      <c r="K44" s="123"/>
      <c r="L44" s="123"/>
      <c r="M44" s="123"/>
      <c r="N44" s="123"/>
      <c r="O44" s="123"/>
      <c r="P44" s="123"/>
    </row>
    <row r="45" spans="2:16" x14ac:dyDescent="0.25">
      <c r="B45" s="122">
        <f t="shared" si="6"/>
        <v>2.4000000000000004</v>
      </c>
      <c r="C45" s="316" t="s">
        <v>374</v>
      </c>
      <c r="D45" s="316"/>
      <c r="E45" s="317">
        <f>E42-E46</f>
        <v>5.5200000000000031</v>
      </c>
      <c r="F45" s="123"/>
      <c r="G45" s="123"/>
      <c r="H45" s="317">
        <f>H42-H46</f>
        <v>5.519999999999996</v>
      </c>
      <c r="I45" s="123"/>
      <c r="J45" s="123"/>
      <c r="K45" s="123"/>
      <c r="L45" s="317">
        <f>H45</f>
        <v>5.519999999999996</v>
      </c>
      <c r="M45" s="317">
        <f>L45</f>
        <v>5.519999999999996</v>
      </c>
      <c r="N45" s="317">
        <f>M45</f>
        <v>5.519999999999996</v>
      </c>
      <c r="O45" s="317">
        <f>N45</f>
        <v>5.519999999999996</v>
      </c>
      <c r="P45" s="123"/>
    </row>
    <row r="46" spans="2:16" x14ac:dyDescent="0.25">
      <c r="B46" s="122">
        <f t="shared" si="6"/>
        <v>2.5000000000000004</v>
      </c>
      <c r="C46" s="316" t="s">
        <v>375</v>
      </c>
      <c r="D46" s="316"/>
      <c r="E46" s="317">
        <v>56.280000000000022</v>
      </c>
      <c r="F46" s="123">
        <f>F42-F43+F44-F45</f>
        <v>0</v>
      </c>
      <c r="G46" s="123"/>
      <c r="H46" s="123">
        <v>50.760000000000026</v>
      </c>
      <c r="I46" s="123"/>
      <c r="J46" s="123"/>
      <c r="K46" s="123"/>
      <c r="L46" s="317">
        <f>L42-L43+L44-L45</f>
        <v>45.24000000000003</v>
      </c>
      <c r="M46" s="317">
        <f>M42-M43+M44-M45</f>
        <v>39.720000000000034</v>
      </c>
      <c r="N46" s="317">
        <f>N42-N43+N44-N45</f>
        <v>34.200000000000038</v>
      </c>
      <c r="O46" s="317">
        <f>O42-O43+O44-O45</f>
        <v>28.680000000000042</v>
      </c>
      <c r="P46" s="123"/>
    </row>
    <row r="47" spans="2:16" x14ac:dyDescent="0.25">
      <c r="B47" s="122">
        <f t="shared" si="6"/>
        <v>2.6000000000000005</v>
      </c>
      <c r="C47" s="316" t="s">
        <v>376</v>
      </c>
      <c r="D47" s="316"/>
      <c r="E47" s="317">
        <f>(E42+E46)/2</f>
        <v>59.04000000000002</v>
      </c>
      <c r="F47" s="123"/>
      <c r="G47" s="123"/>
      <c r="H47" s="123">
        <f>(H42+H46)/2</f>
        <v>53.520000000000024</v>
      </c>
      <c r="I47" s="123"/>
      <c r="J47" s="123"/>
      <c r="K47" s="123"/>
      <c r="L47" s="317">
        <f>(L42+L46)/2</f>
        <v>48.000000000000028</v>
      </c>
      <c r="M47" s="123">
        <f>(M42+M46)/2</f>
        <v>42.480000000000032</v>
      </c>
      <c r="N47" s="123">
        <f>(N42+N46)/2</f>
        <v>36.960000000000036</v>
      </c>
      <c r="O47" s="123">
        <f>(O42+O46)/2</f>
        <v>31.44000000000004</v>
      </c>
      <c r="P47" s="123"/>
    </row>
    <row r="48" spans="2:16" x14ac:dyDescent="0.25">
      <c r="B48" s="122">
        <f t="shared" si="6"/>
        <v>2.7000000000000006</v>
      </c>
      <c r="C48" s="316" t="s">
        <v>377</v>
      </c>
      <c r="D48" s="316"/>
      <c r="E48" s="318">
        <f>E49/E47</f>
        <v>0.11596566280116566</v>
      </c>
      <c r="F48" s="86"/>
      <c r="G48" s="86"/>
      <c r="H48" s="318">
        <f>H49/H47</f>
        <v>0.11215157731871322</v>
      </c>
      <c r="I48" s="319"/>
      <c r="J48" s="319"/>
      <c r="K48" s="123"/>
      <c r="L48" s="318">
        <f>H48</f>
        <v>0.11215157731871322</v>
      </c>
      <c r="M48" s="318">
        <f>L48</f>
        <v>0.11215157731871322</v>
      </c>
      <c r="N48" s="318">
        <f t="shared" ref="N48:O48" si="7">M48</f>
        <v>0.11215157731871322</v>
      </c>
      <c r="O48" s="318">
        <f t="shared" si="7"/>
        <v>0.11215157731871322</v>
      </c>
      <c r="P48" s="123"/>
    </row>
    <row r="49" spans="2:16" x14ac:dyDescent="0.25">
      <c r="B49" s="122">
        <f t="shared" si="6"/>
        <v>2.8000000000000007</v>
      </c>
      <c r="C49" s="316" t="s">
        <v>365</v>
      </c>
      <c r="D49" s="316"/>
      <c r="E49" s="317">
        <v>6.846612731780823</v>
      </c>
      <c r="F49" s="123"/>
      <c r="G49" s="123"/>
      <c r="H49" s="317">
        <v>6.0023524180975345</v>
      </c>
      <c r="I49" s="123"/>
      <c r="J49" s="123"/>
      <c r="K49" s="123"/>
      <c r="L49" s="317">
        <f>L47*L48</f>
        <v>5.3832757112982383</v>
      </c>
      <c r="M49" s="317">
        <f>M47*M48</f>
        <v>4.7641990044989413</v>
      </c>
      <c r="N49" s="317">
        <f>N47*N48</f>
        <v>4.1451222976996451</v>
      </c>
      <c r="O49" s="317">
        <f>O47*O48</f>
        <v>3.5260455909003485</v>
      </c>
      <c r="P49" s="123"/>
    </row>
    <row r="50" spans="2:16" x14ac:dyDescent="0.25">
      <c r="B50" s="122"/>
      <c r="C50" s="316"/>
      <c r="D50" s="316"/>
      <c r="E50" s="317"/>
      <c r="F50" s="123"/>
      <c r="G50" s="123"/>
      <c r="H50" s="123"/>
      <c r="I50" s="123"/>
      <c r="J50" s="123"/>
      <c r="K50" s="123"/>
      <c r="L50" s="123"/>
      <c r="M50" s="123"/>
      <c r="N50" s="123"/>
      <c r="O50" s="123"/>
      <c r="P50" s="123"/>
    </row>
    <row r="51" spans="2:16" x14ac:dyDescent="0.2">
      <c r="B51" s="124">
        <v>3</v>
      </c>
      <c r="C51" s="315" t="s">
        <v>379</v>
      </c>
      <c r="D51" s="315"/>
      <c r="E51" s="317"/>
      <c r="F51" s="123"/>
      <c r="G51" s="123"/>
      <c r="H51" s="123"/>
      <c r="I51" s="123"/>
      <c r="J51" s="123"/>
      <c r="K51" s="123"/>
      <c r="L51" s="123"/>
      <c r="M51" s="123"/>
      <c r="N51" s="123"/>
      <c r="O51" s="123"/>
      <c r="P51" s="123"/>
    </row>
    <row r="52" spans="2:16" x14ac:dyDescent="0.25">
      <c r="B52" s="122">
        <f t="shared" ref="B52:B59" si="8">B51+0.1</f>
        <v>3.1</v>
      </c>
      <c r="C52" s="316" t="s">
        <v>372</v>
      </c>
      <c r="D52" s="315"/>
      <c r="E52" s="317">
        <v>103</v>
      </c>
      <c r="F52" s="123"/>
      <c r="G52" s="123"/>
      <c r="H52" s="123">
        <v>93.8</v>
      </c>
      <c r="I52" s="123"/>
      <c r="J52" s="123"/>
      <c r="K52" s="123"/>
      <c r="L52" s="317">
        <f>H56</f>
        <v>84.6</v>
      </c>
      <c r="M52" s="317">
        <f>L56</f>
        <v>75.399999999999991</v>
      </c>
      <c r="N52" s="317">
        <f>M56</f>
        <v>66.199999999999989</v>
      </c>
      <c r="O52" s="317">
        <f>N56</f>
        <v>56.999999999999986</v>
      </c>
      <c r="P52" s="123"/>
    </row>
    <row r="53" spans="2:16" x14ac:dyDescent="0.25">
      <c r="B53" s="122">
        <f t="shared" si="8"/>
        <v>3.2</v>
      </c>
      <c r="C53" s="316" t="s">
        <v>357</v>
      </c>
      <c r="D53" s="316"/>
      <c r="E53" s="317"/>
      <c r="F53" s="123"/>
      <c r="G53" s="123"/>
      <c r="H53" s="123"/>
      <c r="I53" s="123"/>
      <c r="J53" s="123"/>
      <c r="K53" s="123"/>
      <c r="L53" s="123"/>
      <c r="M53" s="123"/>
      <c r="N53" s="123"/>
      <c r="O53" s="123"/>
      <c r="P53" s="123"/>
    </row>
    <row r="54" spans="2:16" x14ac:dyDescent="0.25">
      <c r="B54" s="122">
        <f t="shared" si="8"/>
        <v>3.3000000000000003</v>
      </c>
      <c r="C54" s="316" t="s">
        <v>373</v>
      </c>
      <c r="D54" s="316"/>
      <c r="E54" s="317"/>
      <c r="F54" s="123"/>
      <c r="G54" s="123"/>
      <c r="H54" s="317"/>
      <c r="I54" s="123"/>
      <c r="J54" s="123"/>
      <c r="K54" s="123"/>
      <c r="L54" s="123"/>
      <c r="M54" s="123"/>
      <c r="N54" s="123"/>
      <c r="O54" s="123"/>
      <c r="P54" s="123"/>
    </row>
    <row r="55" spans="2:16" x14ac:dyDescent="0.25">
      <c r="B55" s="122">
        <f t="shared" si="8"/>
        <v>3.4000000000000004</v>
      </c>
      <c r="C55" s="316" t="s">
        <v>374</v>
      </c>
      <c r="D55" s="316"/>
      <c r="E55" s="317">
        <f>E52-E56</f>
        <v>9.2000000000000028</v>
      </c>
      <c r="F55" s="123"/>
      <c r="G55" s="123"/>
      <c r="H55" s="317">
        <f>H52-H56</f>
        <v>9.2000000000000028</v>
      </c>
      <c r="I55" s="123"/>
      <c r="J55" s="123"/>
      <c r="K55" s="123"/>
      <c r="L55" s="317">
        <f>H55</f>
        <v>9.2000000000000028</v>
      </c>
      <c r="M55" s="317">
        <f>L55</f>
        <v>9.2000000000000028</v>
      </c>
      <c r="N55" s="317">
        <f>M55</f>
        <v>9.2000000000000028</v>
      </c>
      <c r="O55" s="317">
        <f>N55</f>
        <v>9.2000000000000028</v>
      </c>
      <c r="P55" s="123"/>
    </row>
    <row r="56" spans="2:16" x14ac:dyDescent="0.25">
      <c r="B56" s="122">
        <f t="shared" si="8"/>
        <v>3.5000000000000004</v>
      </c>
      <c r="C56" s="316" t="s">
        <v>375</v>
      </c>
      <c r="D56" s="316"/>
      <c r="E56" s="317">
        <v>93.8</v>
      </c>
      <c r="F56" s="123"/>
      <c r="G56" s="123"/>
      <c r="H56" s="317">
        <v>84.6</v>
      </c>
      <c r="I56" s="123"/>
      <c r="J56" s="123"/>
      <c r="K56" s="123"/>
      <c r="L56" s="317">
        <f>L52-L53+L54-L55</f>
        <v>75.399999999999991</v>
      </c>
      <c r="M56" s="317">
        <f>M52-M53+M54-M55</f>
        <v>66.199999999999989</v>
      </c>
      <c r="N56" s="317">
        <f>N52-N53+N54-N55</f>
        <v>56.999999999999986</v>
      </c>
      <c r="O56" s="317">
        <f>O52-O53+O54-O55</f>
        <v>47.799999999999983</v>
      </c>
      <c r="P56" s="123"/>
    </row>
    <row r="57" spans="2:16" x14ac:dyDescent="0.25">
      <c r="B57" s="122">
        <f t="shared" si="8"/>
        <v>3.6000000000000005</v>
      </c>
      <c r="C57" s="316" t="s">
        <v>376</v>
      </c>
      <c r="D57" s="316"/>
      <c r="E57" s="317">
        <f>(E52+E56)/2</f>
        <v>98.4</v>
      </c>
      <c r="F57" s="123"/>
      <c r="G57" s="123"/>
      <c r="H57" s="317">
        <f>(H52+H56)/2</f>
        <v>89.199999999999989</v>
      </c>
      <c r="I57" s="123"/>
      <c r="J57" s="123"/>
      <c r="K57" s="123"/>
      <c r="L57" s="317">
        <f>(L52+L56)/2</f>
        <v>80</v>
      </c>
      <c r="M57" s="317">
        <f>(M52+M56)/2</f>
        <v>70.799999999999983</v>
      </c>
      <c r="N57" s="317">
        <f>(N52+N56)/2</f>
        <v>61.599999999999987</v>
      </c>
      <c r="O57" s="317">
        <f>(O52+O56)/2</f>
        <v>52.399999999999984</v>
      </c>
      <c r="P57" s="123"/>
    </row>
    <row r="58" spans="2:16" x14ac:dyDescent="0.25">
      <c r="B58" s="122">
        <f t="shared" si="8"/>
        <v>3.7000000000000006</v>
      </c>
      <c r="C58" s="316" t="s">
        <v>377</v>
      </c>
      <c r="D58" s="316"/>
      <c r="E58" s="318">
        <f>E59/E57</f>
        <v>0.11625186164940417</v>
      </c>
      <c r="F58" s="86"/>
      <c r="G58" s="86"/>
      <c r="H58" s="318">
        <f>H59/H57</f>
        <v>0.11215157918717368</v>
      </c>
      <c r="I58" s="319"/>
      <c r="J58" s="319"/>
      <c r="K58" s="123"/>
      <c r="L58" s="318">
        <f>H58</f>
        <v>0.11215157918717368</v>
      </c>
      <c r="M58" s="318">
        <f>L58</f>
        <v>0.11215157918717368</v>
      </c>
      <c r="N58" s="318">
        <f t="shared" ref="N58:O58" si="9">M58</f>
        <v>0.11215157918717368</v>
      </c>
      <c r="O58" s="318">
        <f t="shared" si="9"/>
        <v>0.11215157918717368</v>
      </c>
      <c r="P58" s="123"/>
    </row>
    <row r="59" spans="2:16" x14ac:dyDescent="0.25">
      <c r="B59" s="122">
        <f t="shared" si="8"/>
        <v>3.8000000000000007</v>
      </c>
      <c r="C59" s="316" t="s">
        <v>365</v>
      </c>
      <c r="D59" s="316"/>
      <c r="E59" s="317">
        <v>11.439183186301371</v>
      </c>
      <c r="F59" s="123"/>
      <c r="G59" s="123"/>
      <c r="H59" s="317">
        <v>10.003920863495891</v>
      </c>
      <c r="I59" s="123"/>
      <c r="J59" s="123"/>
      <c r="K59" s="123"/>
      <c r="L59" s="317">
        <f>L57*L58</f>
        <v>8.9721263349738951</v>
      </c>
      <c r="M59" s="317">
        <f>M57*M58</f>
        <v>7.9403318064518951</v>
      </c>
      <c r="N59" s="317">
        <f>N57*N58</f>
        <v>6.9085372779298977</v>
      </c>
      <c r="O59" s="317">
        <f>O57*O58</f>
        <v>5.8767427494078994</v>
      </c>
      <c r="P59" s="123"/>
    </row>
    <row r="60" spans="2:16" x14ac:dyDescent="0.25">
      <c r="B60" s="122"/>
      <c r="C60" s="316"/>
      <c r="D60" s="316"/>
      <c r="E60" s="317"/>
      <c r="F60" s="123"/>
      <c r="G60" s="123"/>
      <c r="H60" s="123"/>
      <c r="I60" s="123"/>
      <c r="J60" s="123"/>
      <c r="K60" s="123"/>
      <c r="L60" s="123"/>
      <c r="M60" s="123"/>
      <c r="N60" s="123"/>
      <c r="O60" s="123"/>
      <c r="P60" s="123"/>
    </row>
    <row r="61" spans="2:16" x14ac:dyDescent="0.25">
      <c r="B61" s="124">
        <v>10</v>
      </c>
      <c r="C61" s="315" t="s">
        <v>158</v>
      </c>
      <c r="D61" s="316"/>
      <c r="E61" s="317"/>
      <c r="F61" s="123"/>
      <c r="G61" s="123"/>
      <c r="H61" s="123"/>
      <c r="I61" s="123"/>
      <c r="J61" s="123"/>
      <c r="K61" s="123"/>
      <c r="L61" s="123"/>
      <c r="M61" s="123"/>
      <c r="N61" s="123"/>
      <c r="O61" s="123"/>
      <c r="P61" s="123"/>
    </row>
    <row r="62" spans="2:16" x14ac:dyDescent="0.25">
      <c r="B62" s="122">
        <f t="shared" ref="B62:B69" si="10">B61+0.1</f>
        <v>10.1</v>
      </c>
      <c r="C62" s="316" t="s">
        <v>372</v>
      </c>
      <c r="D62" s="316"/>
      <c r="E62" s="317">
        <f t="shared" ref="E62:E67" si="11">E32+E42+E52</f>
        <v>337.84000000000003</v>
      </c>
      <c r="F62" s="123"/>
      <c r="G62" s="123"/>
      <c r="H62" s="317">
        <f t="shared" ref="H62:H67" si="12">H32+H42+H52</f>
        <v>307.66400000000004</v>
      </c>
      <c r="I62" s="123"/>
      <c r="J62" s="123"/>
      <c r="K62" s="123"/>
      <c r="L62" s="123">
        <f t="shared" ref="L62:O67" si="13">L32+L42+L52</f>
        <v>277.488</v>
      </c>
      <c r="M62" s="123">
        <f t="shared" si="13"/>
        <v>247.31200000000001</v>
      </c>
      <c r="N62" s="123">
        <f t="shared" si="13"/>
        <v>217.13599999999997</v>
      </c>
      <c r="O62" s="123">
        <f t="shared" si="13"/>
        <v>186.95999999999998</v>
      </c>
      <c r="P62" s="123"/>
    </row>
    <row r="63" spans="2:16" x14ac:dyDescent="0.25">
      <c r="B63" s="122">
        <f t="shared" si="10"/>
        <v>10.199999999999999</v>
      </c>
      <c r="C63" s="316" t="s">
        <v>357</v>
      </c>
      <c r="D63" s="316"/>
      <c r="E63" s="317">
        <f t="shared" si="11"/>
        <v>0</v>
      </c>
      <c r="F63" s="123"/>
      <c r="G63" s="123"/>
      <c r="H63" s="317">
        <f t="shared" si="12"/>
        <v>0</v>
      </c>
      <c r="I63" s="123"/>
      <c r="J63" s="123"/>
      <c r="K63" s="123"/>
      <c r="L63" s="123">
        <f t="shared" si="13"/>
        <v>0</v>
      </c>
      <c r="M63" s="123">
        <f t="shared" si="13"/>
        <v>0</v>
      </c>
      <c r="N63" s="123">
        <f t="shared" si="13"/>
        <v>0</v>
      </c>
      <c r="O63" s="123">
        <f t="shared" si="13"/>
        <v>0</v>
      </c>
      <c r="P63" s="123"/>
    </row>
    <row r="64" spans="2:16" x14ac:dyDescent="0.25">
      <c r="B64" s="122">
        <f t="shared" si="10"/>
        <v>10.299999999999999</v>
      </c>
      <c r="C64" s="316" t="s">
        <v>373</v>
      </c>
      <c r="D64" s="316"/>
      <c r="E64" s="317">
        <f t="shared" si="11"/>
        <v>0</v>
      </c>
      <c r="F64" s="123"/>
      <c r="G64" s="123"/>
      <c r="H64" s="317">
        <f t="shared" si="12"/>
        <v>0</v>
      </c>
      <c r="I64" s="123"/>
      <c r="J64" s="123"/>
      <c r="K64" s="123"/>
      <c r="L64" s="123">
        <f t="shared" si="13"/>
        <v>0</v>
      </c>
      <c r="M64" s="123">
        <f t="shared" si="13"/>
        <v>0</v>
      </c>
      <c r="N64" s="123">
        <f t="shared" si="13"/>
        <v>0</v>
      </c>
      <c r="O64" s="123">
        <f t="shared" si="13"/>
        <v>0</v>
      </c>
      <c r="P64" s="123"/>
    </row>
    <row r="65" spans="2:16" x14ac:dyDescent="0.25">
      <c r="B65" s="122">
        <f t="shared" si="10"/>
        <v>10.399999999999999</v>
      </c>
      <c r="C65" s="316" t="s">
        <v>374</v>
      </c>
      <c r="D65" s="316"/>
      <c r="E65" s="317">
        <f t="shared" si="11"/>
        <v>30.175999999999995</v>
      </c>
      <c r="F65" s="123"/>
      <c r="G65" s="123"/>
      <c r="H65" s="317">
        <f t="shared" si="12"/>
        <v>30.176000000000016</v>
      </c>
      <c r="I65" s="123"/>
      <c r="J65" s="123"/>
      <c r="K65" s="123"/>
      <c r="L65" s="317">
        <f>L35+L45+L55</f>
        <v>30.176000000000016</v>
      </c>
      <c r="M65" s="317">
        <f t="shared" si="13"/>
        <v>30.176000000000016</v>
      </c>
      <c r="N65" s="317">
        <f t="shared" si="13"/>
        <v>30.176000000000016</v>
      </c>
      <c r="O65" s="317">
        <f t="shared" si="13"/>
        <v>30.176000000000016</v>
      </c>
      <c r="P65" s="123"/>
    </row>
    <row r="66" spans="2:16" x14ac:dyDescent="0.25">
      <c r="B66" s="122">
        <f t="shared" si="10"/>
        <v>10.499999999999998</v>
      </c>
      <c r="C66" s="316" t="s">
        <v>375</v>
      </c>
      <c r="D66" s="316"/>
      <c r="E66" s="317">
        <f t="shared" si="11"/>
        <v>307.66400000000004</v>
      </c>
      <c r="F66" s="123"/>
      <c r="G66" s="123"/>
      <c r="H66" s="317">
        <f t="shared" si="12"/>
        <v>277.488</v>
      </c>
      <c r="I66" s="123"/>
      <c r="J66" s="123"/>
      <c r="K66" s="123"/>
      <c r="L66" s="317">
        <f>L36+L46+L56</f>
        <v>247.31200000000001</v>
      </c>
      <c r="M66" s="317">
        <f t="shared" si="13"/>
        <v>217.13599999999997</v>
      </c>
      <c r="N66" s="317">
        <f t="shared" si="13"/>
        <v>186.95999999999998</v>
      </c>
      <c r="O66" s="317">
        <f t="shared" si="13"/>
        <v>156.78399999999993</v>
      </c>
      <c r="P66" s="123"/>
    </row>
    <row r="67" spans="2:16" x14ac:dyDescent="0.25">
      <c r="B67" s="122">
        <f t="shared" si="10"/>
        <v>10.599999999999998</v>
      </c>
      <c r="C67" s="316" t="s">
        <v>376</v>
      </c>
      <c r="D67" s="316"/>
      <c r="E67" s="317">
        <f t="shared" si="11"/>
        <v>322.75200000000007</v>
      </c>
      <c r="F67" s="123"/>
      <c r="G67" s="123"/>
      <c r="H67" s="317">
        <f t="shared" si="12"/>
        <v>292.57600000000002</v>
      </c>
      <c r="I67" s="123"/>
      <c r="J67" s="123"/>
      <c r="K67" s="123"/>
      <c r="L67" s="317">
        <f>L37+L47+L57</f>
        <v>262.39999999999998</v>
      </c>
      <c r="M67" s="317">
        <f t="shared" si="13"/>
        <v>232.22399999999996</v>
      </c>
      <c r="N67" s="317">
        <f t="shared" si="13"/>
        <v>202.04799999999997</v>
      </c>
      <c r="O67" s="317">
        <f t="shared" si="13"/>
        <v>171.87199999999996</v>
      </c>
      <c r="P67" s="123"/>
    </row>
    <row r="68" spans="2:16" x14ac:dyDescent="0.25">
      <c r="B68" s="122">
        <f t="shared" si="10"/>
        <v>10.699999999999998</v>
      </c>
      <c r="C68" s="316" t="s">
        <v>377</v>
      </c>
      <c r="D68" s="316"/>
      <c r="E68" s="319">
        <f>E69/E67</f>
        <v>0.1162372733710976</v>
      </c>
      <c r="F68" s="123"/>
      <c r="G68" s="123"/>
      <c r="H68" s="319">
        <f>H69/H67</f>
        <v>0.11214347360093282</v>
      </c>
      <c r="I68" s="321"/>
      <c r="J68" s="321"/>
      <c r="K68" s="123"/>
      <c r="L68" s="321">
        <f>L58</f>
        <v>0.11215157918717368</v>
      </c>
      <c r="M68" s="321">
        <f>M58</f>
        <v>0.11215157918717368</v>
      </c>
      <c r="N68" s="321">
        <f>N58</f>
        <v>0.11215157918717368</v>
      </c>
      <c r="O68" s="321">
        <f>O58</f>
        <v>0.11215157918717368</v>
      </c>
      <c r="P68" s="123"/>
    </row>
    <row r="69" spans="2:16" x14ac:dyDescent="0.25">
      <c r="B69" s="122">
        <f t="shared" si="10"/>
        <v>10.799999999999997</v>
      </c>
      <c r="C69" s="316" t="s">
        <v>365</v>
      </c>
      <c r="D69" s="316"/>
      <c r="E69" s="317">
        <f>E39+E49+E59</f>
        <v>37.515812455068499</v>
      </c>
      <c r="F69" s="123"/>
      <c r="G69" s="123"/>
      <c r="H69" s="317">
        <f>H39+H49+H59</f>
        <v>32.810488932266523</v>
      </c>
      <c r="I69" s="123"/>
      <c r="J69" s="123"/>
      <c r="K69" s="123"/>
      <c r="L69" s="317">
        <f>L39+L49+L59</f>
        <v>29.426447472884774</v>
      </c>
      <c r="M69" s="317">
        <f>M39+M49+M59</f>
        <v>26.042406013503022</v>
      </c>
      <c r="N69" s="317">
        <f>N39+N49+N59</f>
        <v>22.658364554121274</v>
      </c>
      <c r="O69" s="317">
        <f>O39+O49+O59</f>
        <v>19.274323094739522</v>
      </c>
      <c r="P69" s="123"/>
    </row>
    <row r="70" spans="2:16" x14ac:dyDescent="0.25">
      <c r="B70" s="122"/>
      <c r="C70" s="316"/>
      <c r="D70" s="316"/>
      <c r="E70" s="317"/>
      <c r="F70" s="123"/>
      <c r="G70" s="123"/>
      <c r="H70" s="123"/>
      <c r="I70" s="123"/>
      <c r="J70" s="123"/>
      <c r="K70" s="123"/>
      <c r="L70" s="123"/>
      <c r="M70" s="123"/>
      <c r="N70" s="123"/>
      <c r="O70" s="123"/>
      <c r="P70" s="123"/>
    </row>
    <row r="71" spans="2:16" x14ac:dyDescent="0.25">
      <c r="B71" s="122"/>
      <c r="C71" s="316"/>
      <c r="D71" s="316"/>
      <c r="E71" s="317"/>
      <c r="F71" s="123"/>
      <c r="G71" s="123"/>
      <c r="H71" s="123"/>
      <c r="I71" s="123"/>
      <c r="J71" s="123"/>
      <c r="K71" s="123"/>
      <c r="L71" s="123"/>
      <c r="M71" s="123"/>
      <c r="N71" s="123"/>
      <c r="O71" s="123"/>
      <c r="P71" s="123"/>
    </row>
    <row r="72" spans="2:16" x14ac:dyDescent="0.2">
      <c r="B72" s="122">
        <v>9</v>
      </c>
      <c r="C72" s="315" t="s">
        <v>380</v>
      </c>
      <c r="D72" s="315"/>
      <c r="E72" s="317">
        <f>E69</f>
        <v>37.515812455068499</v>
      </c>
      <c r="F72" s="123"/>
      <c r="G72" s="123"/>
      <c r="H72" s="317">
        <f>H69</f>
        <v>32.810488932266523</v>
      </c>
      <c r="I72" s="123"/>
      <c r="J72" s="123"/>
      <c r="K72" s="143"/>
      <c r="L72" s="317">
        <f>L69</f>
        <v>29.426447472884774</v>
      </c>
      <c r="M72" s="317">
        <f>M69</f>
        <v>26.042406013503022</v>
      </c>
      <c r="N72" s="317">
        <f>N69</f>
        <v>22.658364554121274</v>
      </c>
      <c r="O72" s="317">
        <f>O69</f>
        <v>19.274323094739522</v>
      </c>
      <c r="P72" s="123"/>
    </row>
    <row r="73" spans="2:16" x14ac:dyDescent="0.25">
      <c r="B73" s="122">
        <v>10</v>
      </c>
      <c r="C73" s="322" t="s">
        <v>199</v>
      </c>
      <c r="D73" s="322"/>
      <c r="E73" s="123"/>
      <c r="F73" s="123"/>
      <c r="G73" s="123"/>
      <c r="H73" s="123"/>
      <c r="I73" s="123"/>
      <c r="J73" s="123"/>
      <c r="K73" s="123"/>
      <c r="L73" s="123"/>
      <c r="M73" s="123"/>
      <c r="N73" s="123"/>
      <c r="O73" s="123"/>
      <c r="P73" s="123"/>
    </row>
    <row r="74" spans="2:16" x14ac:dyDescent="0.2">
      <c r="B74" s="124">
        <v>11</v>
      </c>
      <c r="C74" s="143" t="s">
        <v>381</v>
      </c>
      <c r="D74" s="143"/>
      <c r="E74" s="123"/>
      <c r="F74" s="123"/>
      <c r="G74" s="123"/>
      <c r="H74" s="123"/>
      <c r="I74" s="123"/>
      <c r="J74" s="123"/>
      <c r="K74" s="123"/>
      <c r="L74" s="123"/>
      <c r="M74" s="123"/>
      <c r="N74" s="123"/>
      <c r="O74" s="123"/>
      <c r="P74" s="123"/>
    </row>
    <row r="75" spans="2:16" x14ac:dyDescent="0.2">
      <c r="B75" s="122"/>
      <c r="C75" s="323"/>
      <c r="D75" s="323"/>
      <c r="E75" s="123"/>
      <c r="F75" s="123"/>
      <c r="G75" s="123"/>
      <c r="H75" s="123"/>
      <c r="I75" s="123"/>
      <c r="J75" s="123"/>
      <c r="K75" s="123"/>
      <c r="L75" s="123"/>
      <c r="M75" s="123"/>
      <c r="N75" s="123"/>
      <c r="O75" s="123"/>
      <c r="P75" s="123"/>
    </row>
    <row r="76" spans="2:16" x14ac:dyDescent="0.2">
      <c r="B76" s="324"/>
      <c r="C76" s="325"/>
      <c r="D76" s="325"/>
      <c r="E76" s="326"/>
      <c r="F76" s="326"/>
      <c r="G76" s="326"/>
      <c r="H76" s="326"/>
      <c r="I76" s="326"/>
      <c r="J76" s="326"/>
      <c r="K76" s="326"/>
      <c r="L76" s="326"/>
      <c r="M76" s="326"/>
      <c r="N76" s="326"/>
      <c r="O76" s="326"/>
      <c r="P76" s="326"/>
    </row>
    <row r="77" spans="2:16" x14ac:dyDescent="0.2">
      <c r="B77" s="324"/>
      <c r="C77" s="809" t="s">
        <v>382</v>
      </c>
      <c r="D77" s="809"/>
      <c r="E77" s="326"/>
      <c r="F77" s="326"/>
      <c r="G77" s="326"/>
      <c r="H77" s="326"/>
      <c r="I77" s="326"/>
      <c r="J77" s="326"/>
      <c r="K77" s="326"/>
      <c r="L77" s="326"/>
      <c r="M77" s="326"/>
      <c r="N77" s="326"/>
      <c r="O77" s="326"/>
      <c r="P77" s="326"/>
    </row>
    <row r="78" spans="2:16" x14ac:dyDescent="0.2">
      <c r="B78" s="314"/>
      <c r="C78" s="21" t="s">
        <v>383</v>
      </c>
    </row>
    <row r="79" spans="2:16" x14ac:dyDescent="0.2">
      <c r="B79" s="314"/>
    </row>
    <row r="80" spans="2:16" x14ac:dyDescent="0.2">
      <c r="B80" s="314"/>
      <c r="C80" s="295" t="s">
        <v>384</v>
      </c>
      <c r="D80" s="295"/>
    </row>
    <row r="81" spans="2:16" x14ac:dyDescent="0.2">
      <c r="P81" s="189" t="s">
        <v>70</v>
      </c>
    </row>
    <row r="82" spans="2:16" x14ac:dyDescent="0.2">
      <c r="B82" s="719" t="s">
        <v>2</v>
      </c>
      <c r="C82" s="719" t="s">
        <v>343</v>
      </c>
      <c r="D82" s="716" t="s">
        <v>72</v>
      </c>
      <c r="E82" s="717"/>
      <c r="F82" s="718"/>
      <c r="G82" s="716" t="s">
        <v>73</v>
      </c>
      <c r="H82" s="717"/>
      <c r="I82" s="717"/>
      <c r="J82" s="717"/>
      <c r="K82" s="718"/>
      <c r="L82" s="716" t="s">
        <v>344</v>
      </c>
      <c r="M82" s="717"/>
      <c r="N82" s="717"/>
      <c r="O82" s="718"/>
      <c r="P82" s="711" t="s">
        <v>75</v>
      </c>
    </row>
    <row r="83" spans="2:16" ht="28.5" x14ac:dyDescent="0.2">
      <c r="B83" s="719"/>
      <c r="C83" s="719"/>
      <c r="D83" s="22" t="s">
        <v>76</v>
      </c>
      <c r="E83" s="23" t="s">
        <v>77</v>
      </c>
      <c r="F83" s="23" t="s">
        <v>78</v>
      </c>
      <c r="G83" s="23" t="s">
        <v>79</v>
      </c>
      <c r="H83" s="23" t="s">
        <v>303</v>
      </c>
      <c r="I83" s="23"/>
      <c r="J83" s="23"/>
      <c r="K83" s="23" t="s">
        <v>83</v>
      </c>
      <c r="L83" s="23" t="s">
        <v>84</v>
      </c>
      <c r="M83" s="23" t="s">
        <v>85</v>
      </c>
      <c r="N83" s="23" t="s">
        <v>86</v>
      </c>
      <c r="O83" s="23" t="s">
        <v>87</v>
      </c>
      <c r="P83" s="808"/>
    </row>
    <row r="84" spans="2:16" x14ac:dyDescent="0.2">
      <c r="B84" s="122"/>
      <c r="C84" s="123"/>
      <c r="D84" s="23" t="s">
        <v>88</v>
      </c>
      <c r="E84" s="23" t="s">
        <v>89</v>
      </c>
      <c r="F84" s="23" t="s">
        <v>90</v>
      </c>
      <c r="G84" s="23" t="s">
        <v>91</v>
      </c>
      <c r="H84" s="23" t="s">
        <v>92</v>
      </c>
      <c r="I84" s="23"/>
      <c r="J84" s="23"/>
      <c r="K84" s="23" t="s">
        <v>370</v>
      </c>
      <c r="L84" s="123"/>
      <c r="M84" s="123"/>
      <c r="N84" s="123"/>
      <c r="O84" s="123"/>
      <c r="P84" s="123"/>
    </row>
    <row r="85" spans="2:16" x14ac:dyDescent="0.2">
      <c r="B85" s="124">
        <v>1</v>
      </c>
      <c r="C85" s="307" t="s">
        <v>385</v>
      </c>
      <c r="D85" s="307"/>
      <c r="E85" s="123"/>
      <c r="F85" s="123"/>
      <c r="G85" s="123"/>
      <c r="H85" s="123"/>
      <c r="I85" s="123"/>
      <c r="J85" s="123"/>
      <c r="K85" s="123"/>
      <c r="L85" s="123"/>
      <c r="M85" s="123"/>
      <c r="N85" s="123"/>
      <c r="O85" s="123"/>
      <c r="P85" s="123"/>
    </row>
    <row r="86" spans="2:16" x14ac:dyDescent="0.25">
      <c r="B86" s="122">
        <v>1.1000000000000001</v>
      </c>
      <c r="C86" s="301" t="s">
        <v>372</v>
      </c>
      <c r="D86" s="301"/>
      <c r="E86" s="123"/>
      <c r="F86" s="123"/>
      <c r="G86" s="123"/>
      <c r="H86" s="123"/>
      <c r="I86" s="123"/>
      <c r="J86" s="123"/>
      <c r="K86" s="123"/>
      <c r="L86" s="123"/>
      <c r="M86" s="123"/>
      <c r="N86" s="123"/>
      <c r="O86" s="123"/>
      <c r="P86" s="123"/>
    </row>
    <row r="87" spans="2:16" x14ac:dyDescent="0.25">
      <c r="B87" s="122">
        <f t="shared" ref="B87:B93" si="14">B86+0.1</f>
        <v>1.2000000000000002</v>
      </c>
      <c r="C87" s="301" t="s">
        <v>357</v>
      </c>
      <c r="D87" s="301"/>
      <c r="E87" s="123"/>
      <c r="F87" s="123"/>
      <c r="G87" s="123"/>
      <c r="H87" s="123"/>
      <c r="I87" s="123"/>
      <c r="J87" s="123"/>
      <c r="K87" s="123"/>
      <c r="L87" s="123"/>
      <c r="M87" s="123"/>
      <c r="N87" s="123"/>
      <c r="O87" s="123"/>
      <c r="P87" s="123"/>
    </row>
    <row r="88" spans="2:16" x14ac:dyDescent="0.25">
      <c r="B88" s="122">
        <f t="shared" si="14"/>
        <v>1.3000000000000003</v>
      </c>
      <c r="C88" s="301" t="s">
        <v>373</v>
      </c>
      <c r="D88" s="301"/>
      <c r="E88" s="123"/>
      <c r="F88" s="123"/>
      <c r="G88" s="123"/>
      <c r="H88" s="123"/>
      <c r="I88" s="123"/>
      <c r="J88" s="123"/>
      <c r="K88" s="123"/>
      <c r="L88" s="123"/>
      <c r="M88" s="123"/>
      <c r="N88" s="123"/>
      <c r="O88" s="123"/>
      <c r="P88" s="123"/>
    </row>
    <row r="89" spans="2:16" x14ac:dyDescent="0.25">
      <c r="B89" s="122">
        <f t="shared" si="14"/>
        <v>1.4000000000000004</v>
      </c>
      <c r="C89" s="301" t="s">
        <v>374</v>
      </c>
      <c r="D89" s="301"/>
      <c r="E89" s="123"/>
      <c r="F89" s="123"/>
      <c r="G89" s="123"/>
      <c r="H89" s="123"/>
      <c r="I89" s="123"/>
      <c r="J89" s="123"/>
      <c r="K89" s="123"/>
      <c r="L89" s="123"/>
      <c r="M89" s="123"/>
      <c r="N89" s="123"/>
      <c r="O89" s="123"/>
      <c r="P89" s="123"/>
    </row>
    <row r="90" spans="2:16" x14ac:dyDescent="0.25">
      <c r="B90" s="122">
        <f t="shared" si="14"/>
        <v>1.5000000000000004</v>
      </c>
      <c r="C90" s="301" t="s">
        <v>375</v>
      </c>
      <c r="D90" s="301"/>
      <c r="E90" s="123"/>
      <c r="F90" s="123"/>
      <c r="G90" s="123"/>
      <c r="H90" s="123"/>
      <c r="I90" s="123"/>
      <c r="J90" s="123"/>
      <c r="K90" s="123"/>
      <c r="L90" s="123"/>
      <c r="M90" s="123"/>
      <c r="N90" s="123"/>
      <c r="O90" s="123"/>
      <c r="P90" s="123"/>
    </row>
    <row r="91" spans="2:16" x14ac:dyDescent="0.25">
      <c r="B91" s="122">
        <f t="shared" si="14"/>
        <v>1.6000000000000005</v>
      </c>
      <c r="C91" s="301" t="s">
        <v>376</v>
      </c>
      <c r="D91" s="301"/>
      <c r="E91" s="123"/>
      <c r="F91" s="123"/>
      <c r="G91" s="123"/>
      <c r="H91" s="123"/>
      <c r="I91" s="123"/>
      <c r="J91" s="123"/>
      <c r="K91" s="123"/>
      <c r="L91" s="123"/>
      <c r="M91" s="123"/>
      <c r="N91" s="123"/>
      <c r="O91" s="123"/>
      <c r="P91" s="123"/>
    </row>
    <row r="92" spans="2:16" x14ac:dyDescent="0.25">
      <c r="B92" s="122">
        <f t="shared" si="14"/>
        <v>1.7000000000000006</v>
      </c>
      <c r="C92" s="301" t="s">
        <v>377</v>
      </c>
      <c r="D92" s="301"/>
      <c r="E92" s="123"/>
      <c r="F92" s="123"/>
      <c r="G92" s="123"/>
      <c r="H92" s="123"/>
      <c r="I92" s="123"/>
      <c r="J92" s="123"/>
      <c r="K92" s="123"/>
      <c r="L92" s="123"/>
      <c r="M92" s="123"/>
      <c r="N92" s="123"/>
      <c r="O92" s="123"/>
      <c r="P92" s="123"/>
    </row>
    <row r="93" spans="2:16" x14ac:dyDescent="0.25">
      <c r="B93" s="122">
        <f t="shared" si="14"/>
        <v>1.8000000000000007</v>
      </c>
      <c r="C93" s="301" t="s">
        <v>365</v>
      </c>
      <c r="D93" s="301"/>
      <c r="E93" s="123"/>
      <c r="F93" s="123"/>
      <c r="G93" s="123"/>
      <c r="H93" s="123"/>
      <c r="I93" s="123"/>
      <c r="J93" s="123"/>
      <c r="K93" s="123"/>
      <c r="L93" s="123"/>
      <c r="M93" s="123"/>
      <c r="N93" s="123"/>
      <c r="O93" s="123"/>
      <c r="P93" s="123"/>
    </row>
    <row r="94" spans="2:16" x14ac:dyDescent="0.25">
      <c r="B94" s="122"/>
      <c r="C94" s="301"/>
      <c r="D94" s="301"/>
      <c r="E94" s="123"/>
      <c r="F94" s="123"/>
      <c r="G94" s="123"/>
      <c r="H94" s="123"/>
      <c r="I94" s="123"/>
      <c r="J94" s="123"/>
      <c r="K94" s="123"/>
      <c r="L94" s="123"/>
      <c r="M94" s="123"/>
      <c r="N94" s="123"/>
      <c r="O94" s="123"/>
      <c r="P94" s="123"/>
    </row>
    <row r="95" spans="2:16" x14ac:dyDescent="0.2">
      <c r="B95" s="124">
        <v>2</v>
      </c>
      <c r="C95" s="307" t="s">
        <v>386</v>
      </c>
      <c r="D95" s="307"/>
      <c r="E95" s="123"/>
      <c r="F95" s="123"/>
      <c r="G95" s="123"/>
      <c r="H95" s="123"/>
      <c r="I95" s="123"/>
      <c r="J95" s="123"/>
      <c r="K95" s="123"/>
      <c r="L95" s="123"/>
      <c r="M95" s="123"/>
      <c r="N95" s="123"/>
      <c r="O95" s="123"/>
      <c r="P95" s="123"/>
    </row>
    <row r="96" spans="2:16" x14ac:dyDescent="0.25">
      <c r="B96" s="122">
        <f t="shared" ref="B96:B102" si="15">B95+0.1</f>
        <v>2.1</v>
      </c>
      <c r="C96" s="301" t="s">
        <v>372</v>
      </c>
      <c r="D96" s="301"/>
      <c r="E96" s="123"/>
      <c r="F96" s="123"/>
      <c r="G96" s="123"/>
      <c r="H96" s="123"/>
      <c r="I96" s="123"/>
      <c r="J96" s="123"/>
      <c r="K96" s="123"/>
      <c r="L96" s="123"/>
      <c r="M96" s="123"/>
      <c r="N96" s="123"/>
      <c r="O96" s="123"/>
      <c r="P96" s="123"/>
    </row>
    <row r="97" spans="2:16" x14ac:dyDescent="0.25">
      <c r="B97" s="122">
        <f t="shared" si="15"/>
        <v>2.2000000000000002</v>
      </c>
      <c r="C97" s="301" t="s">
        <v>357</v>
      </c>
      <c r="D97" s="301"/>
      <c r="E97" s="123"/>
      <c r="F97" s="123"/>
      <c r="G97" s="123"/>
      <c r="H97" s="123"/>
      <c r="I97" s="123"/>
      <c r="J97" s="123"/>
      <c r="K97" s="123"/>
      <c r="L97" s="123"/>
      <c r="M97" s="123"/>
      <c r="N97" s="123"/>
      <c r="O97" s="123"/>
      <c r="P97" s="123"/>
    </row>
    <row r="98" spans="2:16" x14ac:dyDescent="0.25">
      <c r="B98" s="122">
        <f t="shared" si="15"/>
        <v>2.3000000000000003</v>
      </c>
      <c r="C98" s="301" t="s">
        <v>374</v>
      </c>
      <c r="D98" s="301"/>
      <c r="E98" s="123"/>
      <c r="F98" s="123"/>
      <c r="G98" s="123"/>
      <c r="H98" s="123"/>
      <c r="I98" s="123"/>
      <c r="J98" s="123"/>
      <c r="K98" s="123"/>
      <c r="L98" s="123"/>
      <c r="M98" s="123"/>
      <c r="N98" s="123"/>
      <c r="O98" s="123"/>
      <c r="P98" s="123"/>
    </row>
    <row r="99" spans="2:16" x14ac:dyDescent="0.25">
      <c r="B99" s="122">
        <f t="shared" si="15"/>
        <v>2.4000000000000004</v>
      </c>
      <c r="C99" s="301" t="s">
        <v>375</v>
      </c>
      <c r="D99" s="301"/>
      <c r="E99" s="123"/>
      <c r="F99" s="123"/>
      <c r="G99" s="123"/>
      <c r="H99" s="123"/>
      <c r="I99" s="123"/>
      <c r="J99" s="123"/>
      <c r="K99" s="123"/>
      <c r="L99" s="123"/>
      <c r="M99" s="123"/>
      <c r="N99" s="123"/>
      <c r="O99" s="123"/>
      <c r="P99" s="123"/>
    </row>
    <row r="100" spans="2:16" x14ac:dyDescent="0.25">
      <c r="B100" s="122">
        <f t="shared" si="15"/>
        <v>2.5000000000000004</v>
      </c>
      <c r="C100" s="301" t="s">
        <v>376</v>
      </c>
      <c r="D100" s="301"/>
      <c r="E100" s="123"/>
      <c r="F100" s="123"/>
      <c r="G100" s="123"/>
      <c r="H100" s="123"/>
      <c r="I100" s="123"/>
      <c r="J100" s="123"/>
      <c r="K100" s="123"/>
      <c r="L100" s="123"/>
      <c r="M100" s="123"/>
      <c r="N100" s="123"/>
      <c r="O100" s="123"/>
      <c r="P100" s="123"/>
    </row>
    <row r="101" spans="2:16" x14ac:dyDescent="0.25">
      <c r="B101" s="122">
        <f t="shared" si="15"/>
        <v>2.6000000000000005</v>
      </c>
      <c r="C101" s="301" t="s">
        <v>377</v>
      </c>
      <c r="D101" s="301"/>
      <c r="E101" s="123"/>
      <c r="F101" s="123"/>
      <c r="G101" s="123"/>
      <c r="H101" s="123"/>
      <c r="I101" s="123"/>
      <c r="J101" s="123"/>
      <c r="K101" s="123"/>
      <c r="L101" s="123"/>
      <c r="M101" s="123"/>
      <c r="N101" s="123"/>
      <c r="O101" s="123"/>
      <c r="P101" s="123"/>
    </row>
    <row r="102" spans="2:16" x14ac:dyDescent="0.25">
      <c r="B102" s="122">
        <f t="shared" si="15"/>
        <v>2.7000000000000006</v>
      </c>
      <c r="C102" s="301" t="s">
        <v>365</v>
      </c>
      <c r="D102" s="301"/>
      <c r="E102" s="123"/>
      <c r="F102" s="123"/>
      <c r="G102" s="123"/>
      <c r="H102" s="123"/>
      <c r="I102" s="123"/>
      <c r="J102" s="123"/>
      <c r="K102" s="123"/>
      <c r="L102" s="123"/>
      <c r="M102" s="123"/>
      <c r="N102" s="123"/>
      <c r="O102" s="123"/>
      <c r="P102" s="123"/>
    </row>
    <row r="103" spans="2:16" x14ac:dyDescent="0.25">
      <c r="B103" s="122"/>
      <c r="C103" s="301"/>
      <c r="D103" s="301"/>
      <c r="E103" s="123"/>
      <c r="F103" s="123"/>
      <c r="G103" s="123"/>
      <c r="H103" s="123"/>
      <c r="I103" s="123"/>
      <c r="J103" s="123"/>
      <c r="K103" s="123"/>
      <c r="L103" s="123"/>
      <c r="M103" s="123"/>
      <c r="N103" s="123"/>
      <c r="O103" s="123"/>
      <c r="P103" s="123"/>
    </row>
    <row r="104" spans="2:16" x14ac:dyDescent="0.2">
      <c r="B104" s="124">
        <v>3</v>
      </c>
      <c r="C104" s="307" t="s">
        <v>387</v>
      </c>
      <c r="D104" s="307"/>
      <c r="E104" s="123"/>
      <c r="F104" s="123"/>
      <c r="G104" s="123"/>
      <c r="H104" s="123"/>
      <c r="I104" s="123"/>
      <c r="J104" s="123"/>
      <c r="K104" s="123"/>
      <c r="L104" s="123"/>
      <c r="M104" s="123"/>
      <c r="N104" s="123"/>
      <c r="O104" s="123"/>
      <c r="P104" s="123"/>
    </row>
    <row r="105" spans="2:16" x14ac:dyDescent="0.25">
      <c r="B105" s="122"/>
      <c r="C105" s="301" t="s">
        <v>276</v>
      </c>
      <c r="D105" s="301"/>
      <c r="E105" s="123"/>
      <c r="F105" s="123"/>
      <c r="G105" s="123"/>
      <c r="H105" s="123"/>
      <c r="I105" s="123"/>
      <c r="J105" s="123"/>
      <c r="K105" s="123"/>
      <c r="L105" s="123"/>
      <c r="M105" s="123"/>
      <c r="N105" s="123"/>
      <c r="O105" s="123"/>
      <c r="P105" s="123"/>
    </row>
    <row r="106" spans="2:16" x14ac:dyDescent="0.25">
      <c r="B106" s="122"/>
      <c r="C106" s="301" t="s">
        <v>276</v>
      </c>
      <c r="D106" s="301"/>
      <c r="E106" s="123"/>
      <c r="F106" s="123"/>
      <c r="G106" s="123"/>
      <c r="H106" s="123"/>
      <c r="I106" s="123"/>
      <c r="J106" s="123"/>
      <c r="K106" s="123"/>
      <c r="L106" s="123"/>
      <c r="M106" s="123"/>
      <c r="N106" s="123"/>
      <c r="O106" s="123"/>
      <c r="P106" s="123"/>
    </row>
    <row r="107" spans="2:16" x14ac:dyDescent="0.25">
      <c r="B107" s="122"/>
      <c r="C107" s="301" t="s">
        <v>276</v>
      </c>
      <c r="D107" s="301"/>
      <c r="E107" s="123"/>
      <c r="F107" s="123"/>
      <c r="G107" s="123"/>
      <c r="H107" s="123"/>
      <c r="I107" s="123"/>
      <c r="J107" s="123"/>
      <c r="K107" s="123"/>
      <c r="L107" s="123"/>
      <c r="M107" s="123"/>
      <c r="N107" s="123"/>
      <c r="O107" s="123"/>
      <c r="P107" s="123"/>
    </row>
    <row r="108" spans="2:16" x14ac:dyDescent="0.25">
      <c r="B108" s="122"/>
      <c r="C108" s="301"/>
      <c r="D108" s="301"/>
      <c r="E108" s="123"/>
      <c r="F108" s="123"/>
      <c r="G108" s="123"/>
      <c r="H108" s="123"/>
      <c r="I108" s="123"/>
      <c r="J108" s="123"/>
      <c r="K108" s="123"/>
      <c r="L108" s="123"/>
      <c r="M108" s="123"/>
      <c r="N108" s="123"/>
      <c r="O108" s="123"/>
      <c r="P108" s="123"/>
    </row>
    <row r="109" spans="2:16" x14ac:dyDescent="0.25">
      <c r="B109" s="124">
        <v>10</v>
      </c>
      <c r="C109" s="307" t="s">
        <v>158</v>
      </c>
      <c r="D109" s="301"/>
      <c r="E109" s="123"/>
      <c r="F109" s="123"/>
      <c r="G109" s="123"/>
      <c r="H109" s="123"/>
      <c r="I109" s="123"/>
      <c r="J109" s="123"/>
      <c r="K109" s="123"/>
      <c r="L109" s="123"/>
      <c r="M109" s="123"/>
      <c r="N109" s="123"/>
      <c r="O109" s="123"/>
      <c r="P109" s="123"/>
    </row>
    <row r="110" spans="2:16" x14ac:dyDescent="0.25">
      <c r="B110" s="122">
        <f t="shared" ref="B110:B116" si="16">B109+0.1</f>
        <v>10.1</v>
      </c>
      <c r="C110" s="301" t="s">
        <v>372</v>
      </c>
      <c r="D110" s="301"/>
      <c r="E110" s="123"/>
      <c r="F110" s="123"/>
      <c r="G110" s="123"/>
      <c r="H110" s="123"/>
      <c r="I110" s="123"/>
      <c r="J110" s="123"/>
      <c r="K110" s="123"/>
      <c r="L110" s="123"/>
      <c r="M110" s="123"/>
      <c r="N110" s="123"/>
      <c r="O110" s="123"/>
      <c r="P110" s="123"/>
    </row>
    <row r="111" spans="2:16" x14ac:dyDescent="0.25">
      <c r="B111" s="122">
        <f t="shared" si="16"/>
        <v>10.199999999999999</v>
      </c>
      <c r="C111" s="301" t="s">
        <v>357</v>
      </c>
      <c r="D111" s="301"/>
      <c r="E111" s="123"/>
      <c r="F111" s="123"/>
      <c r="G111" s="123"/>
      <c r="H111" s="123"/>
      <c r="I111" s="123"/>
      <c r="J111" s="123"/>
      <c r="K111" s="123"/>
      <c r="L111" s="123"/>
      <c r="M111" s="123"/>
      <c r="N111" s="123"/>
      <c r="O111" s="123"/>
      <c r="P111" s="123"/>
    </row>
    <row r="112" spans="2:16" x14ac:dyDescent="0.25">
      <c r="B112" s="122">
        <f t="shared" si="16"/>
        <v>10.299999999999999</v>
      </c>
      <c r="C112" s="301" t="s">
        <v>374</v>
      </c>
      <c r="D112" s="301"/>
      <c r="E112" s="123"/>
      <c r="F112" s="123"/>
      <c r="G112" s="123"/>
      <c r="H112" s="123"/>
      <c r="I112" s="123"/>
      <c r="J112" s="123"/>
      <c r="K112" s="123"/>
      <c r="L112" s="123"/>
      <c r="M112" s="123"/>
      <c r="N112" s="123"/>
      <c r="O112" s="123"/>
      <c r="P112" s="123"/>
    </row>
    <row r="113" spans="2:16" x14ac:dyDescent="0.25">
      <c r="B113" s="122">
        <f t="shared" si="16"/>
        <v>10.399999999999999</v>
      </c>
      <c r="C113" s="301" t="s">
        <v>375</v>
      </c>
      <c r="D113" s="301"/>
      <c r="E113" s="123"/>
      <c r="F113" s="123"/>
      <c r="G113" s="123"/>
      <c r="H113" s="123"/>
      <c r="I113" s="123"/>
      <c r="J113" s="123"/>
      <c r="K113" s="123"/>
      <c r="L113" s="123"/>
      <c r="M113" s="123"/>
      <c r="N113" s="123"/>
      <c r="O113" s="123"/>
      <c r="P113" s="123"/>
    </row>
    <row r="114" spans="2:16" x14ac:dyDescent="0.25">
      <c r="B114" s="122">
        <f t="shared" si="16"/>
        <v>10.499999999999998</v>
      </c>
      <c r="C114" s="301" t="s">
        <v>376</v>
      </c>
      <c r="D114" s="301"/>
      <c r="E114" s="123"/>
      <c r="F114" s="123"/>
      <c r="G114" s="123"/>
      <c r="H114" s="123"/>
      <c r="I114" s="123"/>
      <c r="J114" s="123"/>
      <c r="K114" s="123"/>
      <c r="L114" s="123"/>
      <c r="M114" s="123"/>
      <c r="N114" s="123"/>
      <c r="O114" s="123"/>
      <c r="P114" s="123"/>
    </row>
    <row r="115" spans="2:16" x14ac:dyDescent="0.25">
      <c r="B115" s="122">
        <f t="shared" si="16"/>
        <v>10.599999999999998</v>
      </c>
      <c r="C115" s="301" t="s">
        <v>377</v>
      </c>
      <c r="D115" s="301"/>
      <c r="E115" s="123"/>
      <c r="F115" s="123"/>
      <c r="G115" s="123"/>
      <c r="H115" s="123"/>
      <c r="I115" s="123"/>
      <c r="J115" s="123"/>
      <c r="K115" s="123"/>
      <c r="L115" s="123"/>
      <c r="M115" s="123"/>
      <c r="N115" s="123"/>
      <c r="O115" s="123"/>
      <c r="P115" s="123"/>
    </row>
    <row r="116" spans="2:16" x14ac:dyDescent="0.25">
      <c r="B116" s="122">
        <f t="shared" si="16"/>
        <v>10.699999999999998</v>
      </c>
      <c r="C116" s="301" t="s">
        <v>365</v>
      </c>
      <c r="D116" s="301"/>
      <c r="E116" s="123"/>
      <c r="F116" s="123"/>
      <c r="G116" s="123"/>
      <c r="H116" s="123"/>
      <c r="I116" s="123"/>
      <c r="J116" s="123"/>
      <c r="K116" s="123"/>
      <c r="L116" s="123"/>
      <c r="M116" s="123"/>
      <c r="N116" s="123"/>
      <c r="O116" s="123"/>
      <c r="P116" s="123"/>
    </row>
    <row r="117" spans="2:16" x14ac:dyDescent="0.25">
      <c r="B117" s="122"/>
      <c r="C117" s="301"/>
      <c r="D117" s="301"/>
      <c r="E117" s="123"/>
      <c r="F117" s="123"/>
      <c r="G117" s="123"/>
      <c r="H117" s="123"/>
      <c r="I117" s="123"/>
      <c r="J117" s="123"/>
      <c r="K117" s="123"/>
      <c r="L117" s="123"/>
      <c r="M117" s="123"/>
      <c r="N117" s="123"/>
      <c r="O117" s="123"/>
      <c r="P117" s="123"/>
    </row>
    <row r="118" spans="2:16" x14ac:dyDescent="0.2">
      <c r="B118" s="122"/>
      <c r="C118" s="307"/>
      <c r="D118" s="307"/>
      <c r="E118" s="123"/>
      <c r="F118" s="123"/>
      <c r="G118" s="123"/>
      <c r="H118" s="123"/>
      <c r="I118" s="123"/>
      <c r="J118" s="123"/>
      <c r="K118" s="123"/>
      <c r="L118" s="123"/>
      <c r="M118" s="123"/>
      <c r="N118" s="123"/>
      <c r="O118" s="123"/>
      <c r="P118" s="123"/>
    </row>
    <row r="119" spans="2:16" x14ac:dyDescent="0.25">
      <c r="B119" s="122"/>
      <c r="C119" s="301"/>
      <c r="D119" s="301"/>
      <c r="E119" s="123"/>
      <c r="F119" s="123"/>
      <c r="G119" s="123"/>
      <c r="H119" s="123"/>
      <c r="I119" s="123"/>
      <c r="J119" s="123"/>
      <c r="K119" s="123"/>
      <c r="L119" s="123"/>
      <c r="M119" s="123"/>
      <c r="N119" s="123"/>
      <c r="O119" s="123"/>
      <c r="P119" s="123"/>
    </row>
    <row r="120" spans="2:16" x14ac:dyDescent="0.2">
      <c r="B120" s="122">
        <v>9</v>
      </c>
      <c r="C120" s="307" t="s">
        <v>380</v>
      </c>
      <c r="D120" s="307"/>
      <c r="E120" s="143"/>
      <c r="F120" s="143"/>
      <c r="G120" s="143"/>
      <c r="H120" s="143"/>
      <c r="I120" s="143"/>
      <c r="J120" s="143"/>
      <c r="K120" s="143"/>
      <c r="L120" s="143"/>
      <c r="M120" s="143"/>
      <c r="N120" s="123"/>
      <c r="O120" s="123"/>
      <c r="P120" s="123"/>
    </row>
    <row r="121" spans="2:16" x14ac:dyDescent="0.25">
      <c r="B121" s="122">
        <v>10</v>
      </c>
      <c r="C121" s="260" t="s">
        <v>199</v>
      </c>
      <c r="D121" s="260"/>
      <c r="E121" s="123"/>
      <c r="F121" s="123"/>
      <c r="G121" s="123"/>
      <c r="H121" s="123"/>
      <c r="I121" s="123"/>
      <c r="J121" s="123"/>
      <c r="K121" s="123"/>
      <c r="L121" s="123"/>
      <c r="M121" s="123"/>
      <c r="N121" s="123"/>
      <c r="O121" s="123"/>
      <c r="P121" s="123"/>
    </row>
    <row r="122" spans="2:16" x14ac:dyDescent="0.2">
      <c r="B122" s="124">
        <v>11</v>
      </c>
      <c r="C122" s="143" t="s">
        <v>381</v>
      </c>
      <c r="D122" s="143"/>
      <c r="E122" s="123"/>
      <c r="F122" s="123"/>
      <c r="G122" s="123"/>
      <c r="H122" s="123"/>
      <c r="I122" s="123"/>
      <c r="J122" s="123"/>
      <c r="K122" s="123"/>
      <c r="L122" s="123"/>
      <c r="M122" s="123"/>
      <c r="N122" s="123"/>
      <c r="O122" s="123"/>
      <c r="P122" s="123"/>
    </row>
    <row r="123" spans="2:16" x14ac:dyDescent="0.2">
      <c r="B123" s="122"/>
      <c r="C123" s="327"/>
      <c r="D123" s="327"/>
      <c r="E123" s="123"/>
      <c r="F123" s="123"/>
      <c r="G123" s="123"/>
      <c r="H123" s="123"/>
      <c r="I123" s="123"/>
      <c r="J123" s="123"/>
      <c r="K123" s="123"/>
      <c r="L123" s="123"/>
      <c r="M123" s="123"/>
      <c r="N123" s="123"/>
      <c r="O123" s="123"/>
      <c r="P123" s="123"/>
    </row>
    <row r="125" spans="2:16" x14ac:dyDescent="0.2">
      <c r="C125" s="809" t="s">
        <v>382</v>
      </c>
      <c r="D125" s="809"/>
    </row>
    <row r="126" spans="2:16" x14ac:dyDescent="0.2">
      <c r="C126" s="21" t="s">
        <v>383</v>
      </c>
    </row>
  </sheetData>
  <mergeCells count="22">
    <mergeCell ref="E3:G3"/>
    <mergeCell ref="B8:B9"/>
    <mergeCell ref="C8:C9"/>
    <mergeCell ref="D8:F8"/>
    <mergeCell ref="G8:K8"/>
    <mergeCell ref="P8:P9"/>
    <mergeCell ref="R8:U8"/>
    <mergeCell ref="B28:B29"/>
    <mergeCell ref="C28:C29"/>
    <mergeCell ref="D28:F28"/>
    <mergeCell ref="G28:K28"/>
    <mergeCell ref="L28:O28"/>
    <mergeCell ref="P28:P29"/>
    <mergeCell ref="L8:O8"/>
    <mergeCell ref="P82:P83"/>
    <mergeCell ref="C125:D125"/>
    <mergeCell ref="C77:D77"/>
    <mergeCell ref="B82:B83"/>
    <mergeCell ref="C82:C83"/>
    <mergeCell ref="D82:F82"/>
    <mergeCell ref="G82:K82"/>
    <mergeCell ref="L82:O82"/>
  </mergeCells>
  <pageMargins left="1.02" right="0.25" top="1" bottom="1" header="0.25" footer="0.25"/>
  <pageSetup paperSize="9" scale="40" orientation="landscape" r:id="rId1"/>
  <headerFooter alignWithMargins="0">
    <oddHeader>&amp;F</oddHeader>
  </headerFooter>
  <rowBreaks count="1" manualBreakCount="1">
    <brk id="79" min="1" max="13" man="1"/>
  </rowBreaks>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M46"/>
  <sheetViews>
    <sheetView showGridLines="0" view="pageBreakPreview" zoomScale="80" zoomScaleNormal="75" zoomScaleSheetLayoutView="80" workbookViewId="0">
      <selection activeCell="B2" sqref="B2:D2"/>
    </sheetView>
  </sheetViews>
  <sheetFormatPr defaultColWidth="9.140625" defaultRowHeight="15" x14ac:dyDescent="0.2"/>
  <cols>
    <col min="1" max="1" width="6.85546875" style="21" customWidth="1"/>
    <col min="2" max="2" width="7" style="21" customWidth="1"/>
    <col min="3" max="3" width="96.7109375" style="21" customWidth="1"/>
    <col min="4" max="4" width="14.42578125" style="21" customWidth="1"/>
    <col min="5" max="5" width="17.5703125" style="21" customWidth="1"/>
    <col min="6" max="6" width="16.85546875" style="21" customWidth="1"/>
    <col min="7" max="7" width="15" style="21" customWidth="1"/>
    <col min="8" max="8" width="21.85546875" style="21" customWidth="1"/>
    <col min="9" max="9" width="16.5703125" style="21" customWidth="1"/>
    <col min="10" max="12" width="18.7109375" style="21" customWidth="1"/>
    <col min="13" max="16384" width="9.140625" style="21"/>
  </cols>
  <sheetData>
    <row r="2" spans="2:9" x14ac:dyDescent="0.2">
      <c r="D2" s="289" t="s">
        <v>0</v>
      </c>
      <c r="E2" s="288"/>
      <c r="F2" s="288"/>
      <c r="G2" s="288"/>
      <c r="H2" s="288"/>
      <c r="I2" s="288"/>
    </row>
    <row r="3" spans="2:9" s="121" customFormat="1" x14ac:dyDescent="0.25">
      <c r="D3" s="208" t="s">
        <v>1</v>
      </c>
      <c r="E3" s="290"/>
      <c r="F3" s="290"/>
      <c r="G3" s="290"/>
      <c r="H3" s="290"/>
      <c r="I3" s="290"/>
    </row>
    <row r="4" spans="2:9" s="121" customFormat="1" x14ac:dyDescent="0.25">
      <c r="D4" s="291" t="s">
        <v>388</v>
      </c>
      <c r="E4" s="290"/>
      <c r="F4" s="292"/>
      <c r="G4" s="292"/>
      <c r="H4" s="290"/>
      <c r="I4" s="290"/>
    </row>
    <row r="5" spans="2:9" x14ac:dyDescent="0.2">
      <c r="C5" s="144"/>
    </row>
    <row r="6" spans="2:9" x14ac:dyDescent="0.2">
      <c r="C6" s="144"/>
    </row>
    <row r="7" spans="2:9" x14ac:dyDescent="0.2">
      <c r="C7" s="144" t="s">
        <v>389</v>
      </c>
    </row>
    <row r="8" spans="2:9" x14ac:dyDescent="0.2">
      <c r="C8" s="144"/>
    </row>
    <row r="9" spans="2:9" x14ac:dyDescent="0.25">
      <c r="D9" s="294"/>
      <c r="E9" s="294"/>
      <c r="G9" s="294"/>
      <c r="H9" s="189" t="s">
        <v>70</v>
      </c>
    </row>
    <row r="10" spans="2:9" s="328" customFormat="1" ht="24.6" customHeight="1" x14ac:dyDescent="0.2">
      <c r="B10" s="787" t="s">
        <v>342</v>
      </c>
      <c r="C10" s="787" t="s">
        <v>71</v>
      </c>
      <c r="D10" s="811" t="s">
        <v>390</v>
      </c>
      <c r="E10" s="716" t="s">
        <v>72</v>
      </c>
      <c r="F10" s="718"/>
      <c r="G10" s="716" t="s">
        <v>73</v>
      </c>
      <c r="H10" s="718"/>
    </row>
    <row r="11" spans="2:9" s="328" customFormat="1" ht="34.9" customHeight="1" x14ac:dyDescent="0.2">
      <c r="B11" s="788"/>
      <c r="C11" s="788"/>
      <c r="D11" s="812"/>
      <c r="E11" s="22" t="s">
        <v>391</v>
      </c>
      <c r="F11" s="23" t="s">
        <v>392</v>
      </c>
      <c r="G11" s="22" t="s">
        <v>79</v>
      </c>
      <c r="H11" s="23" t="s">
        <v>83</v>
      </c>
    </row>
    <row r="12" spans="2:9" x14ac:dyDescent="0.25">
      <c r="B12" s="329">
        <v>1</v>
      </c>
      <c r="C12" s="330" t="s">
        <v>393</v>
      </c>
      <c r="D12" s="331"/>
      <c r="E12" s="332">
        <v>0.54</v>
      </c>
      <c r="F12" s="333">
        <v>0.27224045833333332</v>
      </c>
      <c r="G12" s="334">
        <v>0.56999999999999995</v>
      </c>
      <c r="H12" s="333">
        <f>'F2'!K9/12</f>
        <v>0.57186666666666663</v>
      </c>
    </row>
    <row r="13" spans="2:9" x14ac:dyDescent="0.25">
      <c r="B13" s="329">
        <f t="shared" ref="B13:B18" si="0">B12+1</f>
        <v>2</v>
      </c>
      <c r="C13" s="335" t="s">
        <v>394</v>
      </c>
      <c r="D13" s="331"/>
      <c r="E13" s="332">
        <v>0.46</v>
      </c>
      <c r="F13" s="333">
        <f>1%*'F4'!D22/12</f>
        <v>0.46308083825000007</v>
      </c>
      <c r="G13" s="334">
        <v>0.46</v>
      </c>
      <c r="H13" s="333">
        <f>1%*'F4'!H22/12</f>
        <v>0.46308699050000007</v>
      </c>
    </row>
    <row r="14" spans="2:9" ht="38.25" customHeight="1" x14ac:dyDescent="0.25">
      <c r="B14" s="329">
        <f t="shared" si="0"/>
        <v>3</v>
      </c>
      <c r="C14" s="335" t="s">
        <v>395</v>
      </c>
      <c r="D14" s="331"/>
      <c r="E14" s="332">
        <v>12.94</v>
      </c>
      <c r="F14" s="333">
        <v>12.755020662234029</v>
      </c>
      <c r="G14" s="334">
        <v>15.76</v>
      </c>
      <c r="H14" s="333">
        <v>18.902745809741599</v>
      </c>
    </row>
    <row r="15" spans="2:9" x14ac:dyDescent="0.2">
      <c r="B15" s="329">
        <f t="shared" si="0"/>
        <v>4</v>
      </c>
      <c r="C15" s="330" t="s">
        <v>396</v>
      </c>
      <c r="D15" s="221"/>
      <c r="E15" s="336">
        <f>0</f>
        <v>0</v>
      </c>
      <c r="F15" s="336">
        <f>0</f>
        <v>0</v>
      </c>
      <c r="G15" s="336">
        <f>0</f>
        <v>0</v>
      </c>
      <c r="H15" s="336">
        <f>0</f>
        <v>0</v>
      </c>
    </row>
    <row r="16" spans="2:9" x14ac:dyDescent="0.2">
      <c r="B16" s="329">
        <f t="shared" si="0"/>
        <v>5</v>
      </c>
      <c r="C16" s="337" t="s">
        <v>397</v>
      </c>
      <c r="D16" s="338"/>
      <c r="E16" s="339">
        <f>SUM(E12:E14)-E15</f>
        <v>13.94</v>
      </c>
      <c r="F16" s="339">
        <f>SUM(F12:F14)-F15</f>
        <v>13.490341958817362</v>
      </c>
      <c r="G16" s="339">
        <f>SUM(G12:G14)-G15</f>
        <v>16.79</v>
      </c>
      <c r="H16" s="339">
        <f>SUM(H12:H14)-H15</f>
        <v>19.937699466908267</v>
      </c>
    </row>
    <row r="17" spans="2:13" s="205" customFormat="1" ht="17.25" customHeight="1" x14ac:dyDescent="0.25">
      <c r="B17" s="329">
        <f t="shared" si="0"/>
        <v>6</v>
      </c>
      <c r="C17" s="340" t="s">
        <v>398</v>
      </c>
      <c r="D17" s="341"/>
      <c r="E17" s="342">
        <v>0.14499999999999999</v>
      </c>
      <c r="F17" s="342">
        <v>0.14499999999999999</v>
      </c>
      <c r="G17" s="342">
        <v>0.14749999999999999</v>
      </c>
      <c r="H17" s="342">
        <v>0.14749999999999999</v>
      </c>
      <c r="I17" s="343"/>
      <c r="J17" s="343"/>
      <c r="K17" s="343"/>
      <c r="L17" s="343"/>
      <c r="M17" s="343"/>
    </row>
    <row r="18" spans="2:13" s="205" customFormat="1" x14ac:dyDescent="0.25">
      <c r="B18" s="329">
        <f t="shared" si="0"/>
        <v>7</v>
      </c>
      <c r="C18" s="344" t="s">
        <v>399</v>
      </c>
      <c r="D18" s="341"/>
      <c r="E18" s="339">
        <f>E16*E17</f>
        <v>2.0212999999999997</v>
      </c>
      <c r="F18" s="339">
        <f>F16*F17</f>
        <v>1.9560995840285174</v>
      </c>
      <c r="G18" s="339">
        <f>G16*G17</f>
        <v>2.4765249999999996</v>
      </c>
      <c r="H18" s="339">
        <f>H16*H17</f>
        <v>2.9408106713689692</v>
      </c>
      <c r="I18" s="343"/>
      <c r="J18" s="343"/>
      <c r="K18" s="343"/>
      <c r="L18" s="343"/>
      <c r="M18" s="343"/>
    </row>
    <row r="19" spans="2:13" s="205" customFormat="1" x14ac:dyDescent="0.25">
      <c r="B19" s="345"/>
      <c r="C19" s="344"/>
      <c r="D19" s="341"/>
      <c r="E19" s="332"/>
      <c r="F19" s="332"/>
      <c r="G19" s="332"/>
      <c r="H19" s="332"/>
      <c r="I19" s="343"/>
      <c r="J19" s="343"/>
      <c r="K19" s="343"/>
      <c r="L19" s="343"/>
      <c r="M19" s="343"/>
    </row>
    <row r="20" spans="2:13" s="205" customFormat="1" x14ac:dyDescent="0.25">
      <c r="B20" s="345">
        <v>8</v>
      </c>
      <c r="C20" s="344" t="s">
        <v>400</v>
      </c>
      <c r="D20" s="222"/>
      <c r="E20" s="259"/>
      <c r="F20" s="300">
        <f>7365951/10^7</f>
        <v>0.73659509999999995</v>
      </c>
      <c r="G20" s="336"/>
      <c r="H20" s="336">
        <v>0</v>
      </c>
      <c r="I20" s="343"/>
      <c r="J20" s="343"/>
      <c r="K20" s="343"/>
      <c r="L20" s="343"/>
      <c r="M20" s="343"/>
    </row>
    <row r="21" spans="2:13" x14ac:dyDescent="0.25">
      <c r="B21" s="329"/>
      <c r="C21" s="346"/>
      <c r="D21" s="341"/>
      <c r="E21" s="332"/>
      <c r="F21" s="334"/>
      <c r="G21" s="334"/>
      <c r="H21" s="334"/>
    </row>
    <row r="22" spans="2:13" x14ac:dyDescent="0.25">
      <c r="B22" s="347">
        <v>9</v>
      </c>
      <c r="C22" s="337" t="s">
        <v>401</v>
      </c>
      <c r="D22" s="341"/>
      <c r="E22" s="332">
        <v>0</v>
      </c>
      <c r="F22" s="332">
        <v>0</v>
      </c>
      <c r="G22" s="332">
        <v>0</v>
      </c>
      <c r="H22" s="332">
        <v>0</v>
      </c>
    </row>
    <row r="23" spans="2:13" x14ac:dyDescent="0.25">
      <c r="B23" s="329">
        <f>B22+1</f>
        <v>10</v>
      </c>
      <c r="C23" s="330" t="s">
        <v>402</v>
      </c>
      <c r="D23" s="341"/>
      <c r="E23" s="332"/>
      <c r="F23" s="334"/>
      <c r="G23" s="334"/>
      <c r="H23" s="334"/>
    </row>
    <row r="24" spans="2:13" x14ac:dyDescent="0.25">
      <c r="B24" s="329">
        <f>B23+1</f>
        <v>11</v>
      </c>
      <c r="C24" s="346" t="s">
        <v>401</v>
      </c>
      <c r="D24" s="341"/>
      <c r="E24" s="332">
        <v>0</v>
      </c>
      <c r="F24" s="332">
        <v>0</v>
      </c>
      <c r="G24" s="332">
        <v>0</v>
      </c>
      <c r="H24" s="332">
        <v>0</v>
      </c>
    </row>
    <row r="26" spans="2:13" s="205" customFormat="1" x14ac:dyDescent="0.25">
      <c r="B26" s="348" t="s">
        <v>403</v>
      </c>
      <c r="C26" s="349"/>
      <c r="D26" s="349"/>
      <c r="E26" s="349"/>
      <c r="F26" s="349"/>
      <c r="G26" s="349"/>
      <c r="H26" s="349"/>
    </row>
    <row r="27" spans="2:13" s="205" customFormat="1" x14ac:dyDescent="0.25">
      <c r="B27" s="216">
        <v>1</v>
      </c>
      <c r="C27" s="349" t="s">
        <v>404</v>
      </c>
      <c r="D27" s="350"/>
      <c r="E27" s="350"/>
      <c r="F27" s="240"/>
      <c r="G27" s="240"/>
      <c r="H27" s="349"/>
    </row>
    <row r="28" spans="2:13" s="205" customFormat="1" x14ac:dyDescent="0.25">
      <c r="B28" s="216">
        <v>2</v>
      </c>
      <c r="C28" s="349" t="s">
        <v>405</v>
      </c>
      <c r="D28" s="350"/>
      <c r="E28" s="350"/>
      <c r="F28" s="240"/>
      <c r="G28" s="240"/>
      <c r="H28" s="349"/>
    </row>
    <row r="29" spans="2:13" s="205" customFormat="1" ht="18" customHeight="1" x14ac:dyDescent="0.25">
      <c r="B29" s="216"/>
      <c r="C29" s="351" t="s">
        <v>406</v>
      </c>
      <c r="D29" s="352"/>
      <c r="E29" s="352"/>
      <c r="F29" s="352"/>
      <c r="G29" s="352"/>
      <c r="H29" s="349"/>
    </row>
    <row r="30" spans="2:13" s="121" customFormat="1" x14ac:dyDescent="0.25">
      <c r="B30" s="353"/>
      <c r="D30" s="349"/>
      <c r="E30" s="349"/>
      <c r="F30" s="349"/>
      <c r="G30" s="349"/>
      <c r="H30" s="349"/>
    </row>
    <row r="33" spans="2:10" x14ac:dyDescent="0.2">
      <c r="H33" s="189" t="s">
        <v>70</v>
      </c>
    </row>
    <row r="34" spans="2:10" ht="24.6" customHeight="1" x14ac:dyDescent="0.2">
      <c r="B34" s="786" t="s">
        <v>342</v>
      </c>
      <c r="C34" s="786" t="s">
        <v>71</v>
      </c>
      <c r="D34" s="719" t="s">
        <v>390</v>
      </c>
      <c r="E34" s="716" t="s">
        <v>344</v>
      </c>
      <c r="F34" s="717"/>
      <c r="G34" s="717"/>
      <c r="H34" s="718"/>
    </row>
    <row r="35" spans="2:10" ht="24.6" customHeight="1" x14ac:dyDescent="0.2">
      <c r="B35" s="786"/>
      <c r="C35" s="786"/>
      <c r="D35" s="719"/>
      <c r="E35" s="23" t="s">
        <v>84</v>
      </c>
      <c r="F35" s="23" t="s">
        <v>85</v>
      </c>
      <c r="G35" s="23" t="s">
        <v>86</v>
      </c>
      <c r="H35" s="23" t="s">
        <v>87</v>
      </c>
    </row>
    <row r="36" spans="2:10" x14ac:dyDescent="0.25">
      <c r="B36" s="329">
        <v>1</v>
      </c>
      <c r="C36" s="330" t="s">
        <v>393</v>
      </c>
      <c r="D36" s="301"/>
      <c r="E36" s="303">
        <f>'F2'!M9/12</f>
        <v>0.36259999999999998</v>
      </c>
      <c r="F36" s="303">
        <f>'F2'!N9/12</f>
        <v>0.38046666666666668</v>
      </c>
      <c r="G36" s="303">
        <f>'F2'!O9/12</f>
        <v>0.39893333333333336</v>
      </c>
      <c r="H36" s="303">
        <f>'F2'!P9/12</f>
        <v>0.41806666666666664</v>
      </c>
    </row>
    <row r="37" spans="2:10" x14ac:dyDescent="0.25">
      <c r="B37" s="329">
        <f t="shared" ref="B37:B42" si="1">B36+1</f>
        <v>2</v>
      </c>
      <c r="C37" s="335" t="s">
        <v>407</v>
      </c>
      <c r="D37" s="301"/>
      <c r="E37" s="303">
        <f>1%*'F4'!P22</f>
        <v>5.5583086137600004</v>
      </c>
      <c r="F37" s="303">
        <f>1%*'F4'!D36</f>
        <v>5.57830861376</v>
      </c>
      <c r="G37" s="303">
        <f>1%*'F4'!H36</f>
        <v>5.57830861376</v>
      </c>
      <c r="H37" s="303">
        <f>1%*'F4'!L36</f>
        <v>5.57830861376</v>
      </c>
    </row>
    <row r="38" spans="2:10" ht="32.25" customHeight="1" x14ac:dyDescent="0.25">
      <c r="B38" s="329">
        <f t="shared" si="1"/>
        <v>3</v>
      </c>
      <c r="C38" s="335" t="s">
        <v>408</v>
      </c>
      <c r="D38" s="301"/>
      <c r="E38" s="303">
        <f ca="1">1.5*'F1 '!M23/12</f>
        <v>11.848773950576321</v>
      </c>
      <c r="F38" s="303">
        <f ca="1">1.5*'F1 '!N23/12</f>
        <v>11.466468973951777</v>
      </c>
      <c r="G38" s="303">
        <f ca="1">1.5*'F1 '!O23/12</f>
        <v>11.061807521644637</v>
      </c>
      <c r="H38" s="303">
        <f ca="1">1.5*'F1 '!P23/12</f>
        <v>10.658003135792237</v>
      </c>
    </row>
    <row r="39" spans="2:10" x14ac:dyDescent="0.25">
      <c r="B39" s="329">
        <f t="shared" si="1"/>
        <v>4</v>
      </c>
      <c r="C39" s="330" t="s">
        <v>396</v>
      </c>
      <c r="D39" s="57"/>
      <c r="E39" s="300">
        <f>0</f>
        <v>0</v>
      </c>
      <c r="F39" s="300">
        <f>0</f>
        <v>0</v>
      </c>
      <c r="G39" s="300">
        <f>0</f>
        <v>0</v>
      </c>
      <c r="H39" s="300">
        <f>0</f>
        <v>0</v>
      </c>
    </row>
    <row r="40" spans="2:10" x14ac:dyDescent="0.25">
      <c r="B40" s="329">
        <f t="shared" si="1"/>
        <v>5</v>
      </c>
      <c r="C40" s="337" t="s">
        <v>397</v>
      </c>
      <c r="D40" s="301"/>
      <c r="E40" s="303">
        <f ca="1">SUM(E36:E38)-E39</f>
        <v>17.769682564336321</v>
      </c>
      <c r="F40" s="303">
        <f ca="1">SUM(F36:F38)-F39</f>
        <v>17.425244254378445</v>
      </c>
      <c r="G40" s="303">
        <f ca="1">SUM(G36:G38)-G39</f>
        <v>17.039049468737971</v>
      </c>
      <c r="H40" s="303">
        <f ca="1">SUM(H36:H38)-H39</f>
        <v>16.654378416218904</v>
      </c>
      <c r="I40" s="21" t="s">
        <v>409</v>
      </c>
    </row>
    <row r="41" spans="2:10" x14ac:dyDescent="0.25">
      <c r="B41" s="329">
        <f t="shared" si="1"/>
        <v>6</v>
      </c>
      <c r="C41" s="330" t="s">
        <v>410</v>
      </c>
      <c r="D41" s="301"/>
      <c r="E41" s="354">
        <f>$J$41</f>
        <v>0.108</v>
      </c>
      <c r="F41" s="354">
        <f>$J$41</f>
        <v>0.108</v>
      </c>
      <c r="G41" s="354">
        <f>$J$41</f>
        <v>0.108</v>
      </c>
      <c r="H41" s="354">
        <f>$J$41</f>
        <v>0.108</v>
      </c>
      <c r="I41" s="355">
        <v>9.2999999999999999E-2</v>
      </c>
      <c r="J41" s="356">
        <f>I41+1.5%</f>
        <v>0.108</v>
      </c>
    </row>
    <row r="42" spans="2:10" x14ac:dyDescent="0.2">
      <c r="B42" s="329">
        <f t="shared" si="1"/>
        <v>7</v>
      </c>
      <c r="C42" s="346" t="s">
        <v>411</v>
      </c>
      <c r="D42" s="123"/>
      <c r="E42" s="303">
        <f ca="1">E40*E41</f>
        <v>1.9191257169483227</v>
      </c>
      <c r="F42" s="303">
        <f ca="1">F40*F41</f>
        <v>1.881926379472872</v>
      </c>
      <c r="G42" s="303">
        <f ca="1">G40*G41</f>
        <v>1.840217342623701</v>
      </c>
      <c r="H42" s="303">
        <f ca="1">H40*H41</f>
        <v>1.7986728689516416</v>
      </c>
      <c r="I42" s="21" t="s">
        <v>412</v>
      </c>
    </row>
    <row r="43" spans="2:10" x14ac:dyDescent="0.2">
      <c r="B43" s="329"/>
      <c r="C43" s="346"/>
      <c r="D43" s="123"/>
      <c r="E43" s="303"/>
      <c r="F43" s="303"/>
      <c r="G43" s="303"/>
      <c r="H43" s="303"/>
    </row>
    <row r="44" spans="2:10" x14ac:dyDescent="0.2">
      <c r="B44" s="347">
        <v>8</v>
      </c>
      <c r="C44" s="337" t="s">
        <v>401</v>
      </c>
      <c r="D44" s="123"/>
      <c r="E44" s="303">
        <v>0</v>
      </c>
      <c r="F44" s="303">
        <v>0</v>
      </c>
      <c r="G44" s="303">
        <v>0</v>
      </c>
      <c r="H44" s="303">
        <v>0</v>
      </c>
    </row>
    <row r="45" spans="2:10" x14ac:dyDescent="0.2">
      <c r="B45" s="329">
        <f>B44+1</f>
        <v>9</v>
      </c>
      <c r="C45" s="330" t="s">
        <v>410</v>
      </c>
      <c r="D45" s="123"/>
      <c r="E45" s="303"/>
      <c r="F45" s="303"/>
      <c r="G45" s="303"/>
      <c r="H45" s="303"/>
    </row>
    <row r="46" spans="2:10" x14ac:dyDescent="0.2">
      <c r="B46" s="329">
        <f>B45+1</f>
        <v>10</v>
      </c>
      <c r="C46" s="346" t="s">
        <v>401</v>
      </c>
      <c r="D46" s="123"/>
      <c r="E46" s="303">
        <v>0</v>
      </c>
      <c r="F46" s="303">
        <v>0</v>
      </c>
      <c r="G46" s="303">
        <v>0</v>
      </c>
      <c r="H46" s="303">
        <v>0</v>
      </c>
    </row>
  </sheetData>
  <mergeCells count="9">
    <mergeCell ref="B34:B35"/>
    <mergeCell ref="C34:C35"/>
    <mergeCell ref="D34:D35"/>
    <mergeCell ref="E34:H34"/>
    <mergeCell ref="B10:B11"/>
    <mergeCell ref="C10:C11"/>
    <mergeCell ref="D10:D11"/>
    <mergeCell ref="E10:F10"/>
    <mergeCell ref="G10:H10"/>
  </mergeCells>
  <hyperlinks>
    <hyperlink ref="C29" r:id="rId1"/>
  </hyperlinks>
  <pageMargins left="1.0236220472440944" right="0.23622047244094491" top="0.98425196850393704" bottom="0.98425196850393704" header="0.23622047244094491" footer="0.23622047244094491"/>
  <pageSetup paperSize="9" scale="52" orientation="landscape" r:id="rId2"/>
  <headerFooter alignWithMargins="0">
    <oddHeader>&amp;F</oddHead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2:P23"/>
  <sheetViews>
    <sheetView showGridLines="0" view="pageBreakPreview" topLeftCell="E1" zoomScale="90" zoomScaleNormal="75" zoomScaleSheetLayoutView="90" workbookViewId="0">
      <selection activeCell="B2" sqref="B2:D2"/>
    </sheetView>
  </sheetViews>
  <sheetFormatPr defaultColWidth="9.140625" defaultRowHeight="15" x14ac:dyDescent="0.2"/>
  <cols>
    <col min="1" max="1" width="6.28515625" style="2" customWidth="1"/>
    <col min="2" max="2" width="8.28515625" style="2" customWidth="1"/>
    <col min="3" max="3" width="63.7109375" style="2" customWidth="1"/>
    <col min="4" max="4" width="16.85546875" style="2" customWidth="1"/>
    <col min="5" max="7" width="16.5703125" style="2" customWidth="1"/>
    <col min="8" max="9" width="15.7109375" style="2" customWidth="1"/>
    <col min="10" max="10" width="25.7109375" style="2" customWidth="1"/>
    <col min="11" max="13" width="15.7109375" style="2" customWidth="1"/>
    <col min="14" max="14" width="17.42578125" style="2" customWidth="1"/>
    <col min="15" max="15" width="36.5703125" style="2" bestFit="1" customWidth="1"/>
    <col min="16" max="16384" width="9.140625" style="2"/>
  </cols>
  <sheetData>
    <row r="2" spans="2:16" x14ac:dyDescent="0.2">
      <c r="C2" s="131"/>
      <c r="D2" s="131"/>
      <c r="E2" s="131"/>
      <c r="F2" s="131"/>
      <c r="G2" s="357" t="s">
        <v>0</v>
      </c>
      <c r="H2" s="131"/>
      <c r="I2" s="131"/>
      <c r="J2" s="131"/>
      <c r="K2" s="131"/>
      <c r="L2" s="131"/>
      <c r="M2" s="131"/>
      <c r="N2" s="131"/>
      <c r="O2" s="131"/>
      <c r="P2" s="131"/>
    </row>
    <row r="3" spans="2:16" s="4" customFormat="1" x14ac:dyDescent="0.25">
      <c r="C3" s="131"/>
      <c r="D3" s="131"/>
      <c r="E3" s="131"/>
      <c r="F3" s="131"/>
      <c r="G3" s="73" t="s">
        <v>1</v>
      </c>
      <c r="H3" s="131"/>
      <c r="I3" s="131"/>
      <c r="J3" s="131"/>
      <c r="K3" s="131"/>
      <c r="L3" s="131"/>
      <c r="M3" s="131"/>
      <c r="N3" s="131"/>
      <c r="O3" s="131"/>
      <c r="P3" s="131"/>
    </row>
    <row r="4" spans="2:16" s="4" customFormat="1" x14ac:dyDescent="0.25">
      <c r="C4" s="131"/>
      <c r="D4" s="131"/>
      <c r="E4" s="131"/>
      <c r="F4" s="131"/>
      <c r="G4" s="73" t="s">
        <v>413</v>
      </c>
      <c r="H4" s="131"/>
      <c r="I4" s="131"/>
      <c r="J4" s="131"/>
      <c r="K4" s="131"/>
      <c r="L4" s="131"/>
      <c r="M4" s="131"/>
      <c r="N4" s="131"/>
      <c r="O4" s="131"/>
      <c r="P4" s="131"/>
    </row>
    <row r="7" spans="2:16" x14ac:dyDescent="0.2">
      <c r="N7" s="35" t="s">
        <v>70</v>
      </c>
    </row>
    <row r="8" spans="2:16" x14ac:dyDescent="0.2">
      <c r="B8" s="719" t="s">
        <v>342</v>
      </c>
      <c r="C8" s="719" t="s">
        <v>71</v>
      </c>
      <c r="D8" s="714" t="s">
        <v>4</v>
      </c>
      <c r="E8" s="716" t="s">
        <v>72</v>
      </c>
      <c r="F8" s="717"/>
      <c r="G8" s="718"/>
      <c r="H8" s="716" t="s">
        <v>73</v>
      </c>
      <c r="I8" s="717"/>
      <c r="J8" s="718"/>
      <c r="K8" s="23" t="s">
        <v>84</v>
      </c>
      <c r="L8" s="23" t="s">
        <v>85</v>
      </c>
      <c r="M8" s="23" t="s">
        <v>86</v>
      </c>
      <c r="N8" s="23" t="s">
        <v>87</v>
      </c>
    </row>
    <row r="9" spans="2:16" ht="28.5" x14ac:dyDescent="0.2">
      <c r="B9" s="719"/>
      <c r="C9" s="719"/>
      <c r="D9" s="714"/>
      <c r="E9" s="22" t="s">
        <v>76</v>
      </c>
      <c r="F9" s="23" t="s">
        <v>77</v>
      </c>
      <c r="G9" s="23" t="s">
        <v>78</v>
      </c>
      <c r="H9" s="23" t="s">
        <v>79</v>
      </c>
      <c r="I9" s="23" t="s">
        <v>303</v>
      </c>
      <c r="J9" s="23" t="s">
        <v>83</v>
      </c>
      <c r="K9" s="23" t="s">
        <v>96</v>
      </c>
      <c r="L9" s="23" t="s">
        <v>96</v>
      </c>
      <c r="M9" s="23" t="s">
        <v>96</v>
      </c>
      <c r="N9" s="23" t="s">
        <v>96</v>
      </c>
    </row>
    <row r="10" spans="2:16" x14ac:dyDescent="0.2">
      <c r="B10" s="719"/>
      <c r="C10" s="719"/>
      <c r="D10" s="714"/>
      <c r="E10" s="23" t="s">
        <v>88</v>
      </c>
      <c r="F10" s="23" t="s">
        <v>89</v>
      </c>
      <c r="G10" s="23" t="s">
        <v>414</v>
      </c>
      <c r="H10" s="23" t="s">
        <v>91</v>
      </c>
      <c r="I10" s="23" t="s">
        <v>92</v>
      </c>
      <c r="J10" s="23" t="s">
        <v>370</v>
      </c>
      <c r="K10" s="23"/>
      <c r="L10" s="23"/>
      <c r="M10" s="23"/>
      <c r="N10" s="23"/>
    </row>
    <row r="11" spans="2:16" s="361" customFormat="1" x14ac:dyDescent="0.2">
      <c r="B11" s="122">
        <v>1</v>
      </c>
      <c r="C11" s="358" t="s">
        <v>415</v>
      </c>
      <c r="D11" s="359"/>
      <c r="E11" s="360">
        <v>139.52000000000001</v>
      </c>
      <c r="F11" s="303">
        <f>139.52</f>
        <v>139.52000000000001</v>
      </c>
      <c r="G11" s="303">
        <f>F11-E11</f>
        <v>0</v>
      </c>
      <c r="H11" s="360">
        <v>139.52000000000001</v>
      </c>
      <c r="I11" s="303">
        <f>F16</f>
        <v>139.52295376000001</v>
      </c>
      <c r="J11" s="303">
        <f t="shared" ref="J11:J16" si="0">I11-H11</f>
        <v>2.9537599999969189E-3</v>
      </c>
      <c r="K11" s="303">
        <f>I16</f>
        <v>139.56089559279999</v>
      </c>
      <c r="L11" s="303">
        <f>K16</f>
        <v>140.16089559279999</v>
      </c>
      <c r="M11" s="303">
        <f>L16</f>
        <v>140.16089559279999</v>
      </c>
      <c r="N11" s="303">
        <f>M16</f>
        <v>140.16089559279999</v>
      </c>
    </row>
    <row r="12" spans="2:16" s="361" customFormat="1" x14ac:dyDescent="0.2">
      <c r="B12" s="362">
        <v>2</v>
      </c>
      <c r="C12" s="358" t="s">
        <v>416</v>
      </c>
      <c r="D12" s="359"/>
      <c r="E12" s="363">
        <f>'F3'!D14</f>
        <v>0.02</v>
      </c>
      <c r="F12" s="300">
        <f>'F3'!E14</f>
        <v>2.2161699999999999E-2</v>
      </c>
      <c r="G12" s="303">
        <f t="shared" ref="G12:G21" si="1">F12-E12</f>
        <v>2.161699999999999E-3</v>
      </c>
      <c r="H12" s="300">
        <v>0</v>
      </c>
      <c r="I12" s="303">
        <f>'F3'!J14</f>
        <v>0.12647277600000001</v>
      </c>
      <c r="J12" s="303">
        <f t="shared" si="0"/>
        <v>0.12647277600000001</v>
      </c>
      <c r="K12" s="300">
        <f>'F3'!L14</f>
        <v>2</v>
      </c>
      <c r="L12" s="300">
        <f>'F3'!M14</f>
        <v>0</v>
      </c>
      <c r="M12" s="300">
        <f>'F3'!N14</f>
        <v>0</v>
      </c>
      <c r="N12" s="300">
        <f>'F3'!O14</f>
        <v>0</v>
      </c>
    </row>
    <row r="13" spans="2:16" s="361" customFormat="1" ht="30.6" customHeight="1" x14ac:dyDescent="0.2">
      <c r="B13" s="362">
        <v>3</v>
      </c>
      <c r="C13" s="358" t="s">
        <v>417</v>
      </c>
      <c r="D13" s="122"/>
      <c r="E13" s="364">
        <f>0</f>
        <v>0</v>
      </c>
      <c r="F13" s="364">
        <f>0</f>
        <v>0</v>
      </c>
      <c r="G13" s="303">
        <f t="shared" si="1"/>
        <v>0</v>
      </c>
      <c r="H13" s="363">
        <f>0</f>
        <v>0</v>
      </c>
      <c r="I13" s="300">
        <v>0</v>
      </c>
      <c r="J13" s="303">
        <f t="shared" si="0"/>
        <v>0</v>
      </c>
      <c r="K13" s="363">
        <f>0</f>
        <v>0</v>
      </c>
      <c r="L13" s="363">
        <f>0</f>
        <v>0</v>
      </c>
      <c r="M13" s="363">
        <f>0</f>
        <v>0</v>
      </c>
      <c r="N13" s="363">
        <f>0</f>
        <v>0</v>
      </c>
    </row>
    <row r="14" spans="2:16" s="361" customFormat="1" x14ac:dyDescent="0.2">
      <c r="B14" s="362">
        <v>4</v>
      </c>
      <c r="C14" s="358" t="s">
        <v>418</v>
      </c>
      <c r="D14" s="122"/>
      <c r="E14" s="360">
        <f>E12*30%</f>
        <v>6.0000000000000001E-3</v>
      </c>
      <c r="F14" s="360">
        <f t="shared" ref="F14:N14" si="2">F12*30%</f>
        <v>6.6485099999999998E-3</v>
      </c>
      <c r="G14" s="303">
        <f t="shared" si="1"/>
        <v>6.4850999999999971E-4</v>
      </c>
      <c r="H14" s="360">
        <f t="shared" si="2"/>
        <v>0</v>
      </c>
      <c r="I14" s="360">
        <f t="shared" si="2"/>
        <v>3.7941832799999999E-2</v>
      </c>
      <c r="J14" s="303">
        <f t="shared" si="0"/>
        <v>3.7941832799999999E-2</v>
      </c>
      <c r="K14" s="360">
        <f t="shared" si="2"/>
        <v>0.6</v>
      </c>
      <c r="L14" s="360">
        <f t="shared" si="2"/>
        <v>0</v>
      </c>
      <c r="M14" s="360">
        <f t="shared" si="2"/>
        <v>0</v>
      </c>
      <c r="N14" s="360">
        <f t="shared" si="2"/>
        <v>0</v>
      </c>
    </row>
    <row r="15" spans="2:16" s="361" customFormat="1" ht="30" x14ac:dyDescent="0.2">
      <c r="B15" s="362">
        <v>5</v>
      </c>
      <c r="C15" s="365" t="s">
        <v>419</v>
      </c>
      <c r="D15" s="122"/>
      <c r="E15" s="366">
        <f>0</f>
        <v>0</v>
      </c>
      <c r="F15" s="303">
        <f>'F4'!F22*25%</f>
        <v>3.6947500000000001E-3</v>
      </c>
      <c r="G15" s="303">
        <f t="shared" si="1"/>
        <v>3.6947500000000001E-3</v>
      </c>
      <c r="H15" s="303">
        <v>0</v>
      </c>
      <c r="I15" s="303">
        <f>('F4'!J22+'F4'!N22)*25%</f>
        <v>0</v>
      </c>
      <c r="J15" s="303">
        <f t="shared" si="0"/>
        <v>0</v>
      </c>
      <c r="K15" s="303">
        <f>'F4'!R22*25%</f>
        <v>0</v>
      </c>
      <c r="L15" s="303">
        <f>'F4'!F36*25%</f>
        <v>0</v>
      </c>
      <c r="M15" s="303">
        <f>'F4'!J36*25%</f>
        <v>0</v>
      </c>
      <c r="N15" s="303">
        <f>'F4'!N36*25%</f>
        <v>0</v>
      </c>
    </row>
    <row r="16" spans="2:16" s="361" customFormat="1" x14ac:dyDescent="0.2">
      <c r="B16" s="362">
        <v>6</v>
      </c>
      <c r="C16" s="358" t="s">
        <v>420</v>
      </c>
      <c r="D16" s="358" t="s">
        <v>421</v>
      </c>
      <c r="E16" s="360">
        <f>E11-E13+E14-E15</f>
        <v>139.52600000000001</v>
      </c>
      <c r="F16" s="360">
        <f>F11-F13+F14-F15</f>
        <v>139.52295376000001</v>
      </c>
      <c r="G16" s="303">
        <f t="shared" si="1"/>
        <v>-3.0462400000033085E-3</v>
      </c>
      <c r="H16" s="360">
        <f>H11-H13+H14-H15</f>
        <v>139.52000000000001</v>
      </c>
      <c r="I16" s="360">
        <f>I11-I13+I14-I15</f>
        <v>139.56089559279999</v>
      </c>
      <c r="J16" s="303">
        <f t="shared" si="0"/>
        <v>4.0895592799984115E-2</v>
      </c>
      <c r="K16" s="360">
        <f>K11-K13+K14-K15</f>
        <v>140.16089559279999</v>
      </c>
      <c r="L16" s="360">
        <f>L11-L13+L14-L15</f>
        <v>140.16089559279999</v>
      </c>
      <c r="M16" s="360">
        <f>M11-M13+M14-M15</f>
        <v>140.16089559279999</v>
      </c>
      <c r="N16" s="360">
        <f>N11-N13+N14-N15</f>
        <v>140.16089559279999</v>
      </c>
    </row>
    <row r="17" spans="2:14" s="361" customFormat="1" x14ac:dyDescent="0.2">
      <c r="B17" s="362"/>
      <c r="C17" s="358"/>
      <c r="D17" s="359"/>
      <c r="E17" s="367"/>
      <c r="F17" s="303"/>
      <c r="G17" s="303"/>
      <c r="H17" s="303"/>
      <c r="I17" s="303"/>
      <c r="J17" s="303"/>
      <c r="K17" s="303"/>
      <c r="L17" s="303"/>
      <c r="M17" s="303"/>
      <c r="N17" s="303"/>
    </row>
    <row r="18" spans="2:14" s="361" customFormat="1" x14ac:dyDescent="0.2">
      <c r="B18" s="362"/>
      <c r="C18" s="368" t="s">
        <v>422</v>
      </c>
      <c r="D18" s="359"/>
      <c r="E18" s="367"/>
      <c r="F18" s="303"/>
      <c r="G18" s="303"/>
      <c r="H18" s="303"/>
      <c r="I18" s="303"/>
      <c r="J18" s="303"/>
      <c r="K18" s="303"/>
      <c r="L18" s="303"/>
      <c r="M18" s="303"/>
      <c r="N18" s="303"/>
    </row>
    <row r="19" spans="2:14" s="361" customFormat="1" x14ac:dyDescent="0.2">
      <c r="B19" s="362">
        <v>7</v>
      </c>
      <c r="C19" s="358" t="s">
        <v>423</v>
      </c>
      <c r="D19" s="358" t="s">
        <v>424</v>
      </c>
      <c r="E19" s="360">
        <f>(E11-E13)*15.5%</f>
        <v>21.625600000000002</v>
      </c>
      <c r="F19" s="360">
        <f t="shared" ref="F19:N19" si="3">(F11-F13)*15.5%</f>
        <v>21.625600000000002</v>
      </c>
      <c r="G19" s="303">
        <f t="shared" si="1"/>
        <v>0</v>
      </c>
      <c r="H19" s="360">
        <f t="shared" si="3"/>
        <v>21.625600000000002</v>
      </c>
      <c r="I19" s="360">
        <f t="shared" si="3"/>
        <v>21.626057832800001</v>
      </c>
      <c r="J19" s="360">
        <f t="shared" si="3"/>
        <v>4.5783279999952244E-4</v>
      </c>
      <c r="K19" s="360">
        <f t="shared" si="3"/>
        <v>21.631938816883999</v>
      </c>
      <c r="L19" s="360">
        <f t="shared" si="3"/>
        <v>21.724938816883999</v>
      </c>
      <c r="M19" s="360">
        <f t="shared" si="3"/>
        <v>21.724938816883999</v>
      </c>
      <c r="N19" s="360">
        <f t="shared" si="3"/>
        <v>21.724938816883999</v>
      </c>
    </row>
    <row r="20" spans="2:14" s="361" customFormat="1" x14ac:dyDescent="0.2">
      <c r="B20" s="362">
        <v>8</v>
      </c>
      <c r="C20" s="358" t="s">
        <v>425</v>
      </c>
      <c r="D20" s="358" t="s">
        <v>426</v>
      </c>
      <c r="E20" s="360">
        <f>(E14-E15)/2*15.5%</f>
        <v>4.6500000000000003E-4</v>
      </c>
      <c r="F20" s="360">
        <f t="shared" ref="F20:N20" si="4">(F14-F15)/2*15.5%</f>
        <v>2.2891639999999999E-4</v>
      </c>
      <c r="G20" s="303">
        <f t="shared" si="1"/>
        <v>-2.3608360000000004E-4</v>
      </c>
      <c r="H20" s="360">
        <f t="shared" si="4"/>
        <v>0</v>
      </c>
      <c r="I20" s="360">
        <f t="shared" si="4"/>
        <v>2.9404920419999997E-3</v>
      </c>
      <c r="J20" s="360">
        <f t="shared" si="4"/>
        <v>2.9404920419999997E-3</v>
      </c>
      <c r="K20" s="360">
        <f t="shared" si="4"/>
        <v>4.65E-2</v>
      </c>
      <c r="L20" s="360">
        <f t="shared" si="4"/>
        <v>0</v>
      </c>
      <c r="M20" s="360">
        <f t="shared" si="4"/>
        <v>0</v>
      </c>
      <c r="N20" s="360">
        <f t="shared" si="4"/>
        <v>0</v>
      </c>
    </row>
    <row r="21" spans="2:14" s="361" customFormat="1" x14ac:dyDescent="0.2">
      <c r="B21" s="362">
        <v>9</v>
      </c>
      <c r="C21" s="368" t="s">
        <v>427</v>
      </c>
      <c r="D21" s="369"/>
      <c r="E21" s="367">
        <f>E19+E20</f>
        <v>21.626065000000001</v>
      </c>
      <c r="F21" s="367">
        <f>F19+F20</f>
        <v>21.625828916400003</v>
      </c>
      <c r="G21" s="303">
        <f t="shared" si="1"/>
        <v>-2.3608359999727213E-4</v>
      </c>
      <c r="H21" s="367">
        <f>H19+H20</f>
        <v>21.625600000000002</v>
      </c>
      <c r="I21" s="367">
        <f>I19+I20</f>
        <v>21.628998324842001</v>
      </c>
      <c r="J21" s="303">
        <f>I21-H21</f>
        <v>3.3983248419993117E-3</v>
      </c>
      <c r="K21" s="367">
        <f>K19+K20</f>
        <v>21.678438816884</v>
      </c>
      <c r="L21" s="367">
        <f>L19+L20</f>
        <v>21.724938816883999</v>
      </c>
      <c r="M21" s="367">
        <f>M19+M20</f>
        <v>21.724938816883999</v>
      </c>
      <c r="N21" s="367">
        <f>N19+N20</f>
        <v>21.724938816883999</v>
      </c>
    </row>
    <row r="23" spans="2:14" x14ac:dyDescent="0.2">
      <c r="B23" s="21" t="s">
        <v>119</v>
      </c>
      <c r="E23" s="370"/>
      <c r="F23" s="370"/>
      <c r="G23" s="370"/>
      <c r="H23" s="370"/>
      <c r="I23" s="370"/>
      <c r="J23" s="370"/>
      <c r="K23" s="370"/>
      <c r="L23" s="370"/>
      <c r="M23" s="370"/>
      <c r="N23" s="370"/>
    </row>
  </sheetData>
  <mergeCells count="5">
    <mergeCell ref="B8:B10"/>
    <mergeCell ref="C8:C10"/>
    <mergeCell ref="D8:D10"/>
    <mergeCell ref="E8:G8"/>
    <mergeCell ref="H8:J8"/>
  </mergeCells>
  <pageMargins left="1.02" right="0.25" top="1" bottom="1" header="0.25" footer="0.25"/>
  <pageSetup paperSize="9" scale="50" orientation="landscape" r:id="rId1"/>
  <headerFooter alignWithMargins="0">
    <oddHeader>&amp;F</oddHeader>
  </headerFooter>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Q24"/>
  <sheetViews>
    <sheetView showGridLines="0" view="pageBreakPreview" topLeftCell="D1" zoomScale="80" zoomScaleNormal="75" zoomScaleSheetLayoutView="80" workbookViewId="0">
      <selection activeCell="B2" sqref="B2:Q2"/>
    </sheetView>
  </sheetViews>
  <sheetFormatPr defaultColWidth="9.140625" defaultRowHeight="15" x14ac:dyDescent="0.25"/>
  <cols>
    <col min="1" max="1" width="4.140625" style="4" customWidth="1"/>
    <col min="2" max="2" width="6.28515625" style="4" customWidth="1"/>
    <col min="3" max="3" width="57.42578125" style="4" customWidth="1"/>
    <col min="4" max="4" width="21.140625" style="4" bestFit="1" customWidth="1"/>
    <col min="5" max="8" width="16.28515625" style="4" customWidth="1"/>
    <col min="9" max="9" width="13.28515625" style="4" customWidth="1"/>
    <col min="10" max="10" width="14.85546875" style="4" bestFit="1" customWidth="1"/>
    <col min="11" max="11" width="17" style="4" bestFit="1" customWidth="1"/>
    <col min="12" max="12" width="17.7109375" style="4" customWidth="1"/>
    <col min="13" max="17" width="15.7109375" style="4" customWidth="1"/>
    <col min="18" max="16384" width="9.140625" style="4"/>
  </cols>
  <sheetData>
    <row r="1" spans="2:17" x14ac:dyDescent="0.25">
      <c r="B1" s="241"/>
    </row>
    <row r="2" spans="2:17" x14ac:dyDescent="0.25">
      <c r="B2" s="758" t="s">
        <v>0</v>
      </c>
      <c r="C2" s="757"/>
      <c r="D2" s="757"/>
      <c r="E2" s="757"/>
      <c r="F2" s="757"/>
      <c r="G2" s="757"/>
      <c r="H2" s="757"/>
      <c r="I2" s="757"/>
      <c r="J2" s="757"/>
      <c r="K2" s="757"/>
      <c r="L2" s="757"/>
      <c r="M2" s="757"/>
      <c r="N2" s="757"/>
      <c r="O2" s="757"/>
      <c r="P2" s="757"/>
      <c r="Q2" s="757"/>
    </row>
    <row r="3" spans="2:17" x14ac:dyDescent="0.25">
      <c r="B3" s="758" t="s">
        <v>1</v>
      </c>
      <c r="C3" s="757"/>
      <c r="D3" s="757"/>
      <c r="E3" s="757"/>
      <c r="F3" s="757"/>
      <c r="G3" s="757"/>
      <c r="H3" s="757"/>
      <c r="I3" s="757"/>
      <c r="J3" s="757"/>
      <c r="K3" s="757"/>
      <c r="L3" s="757"/>
      <c r="M3" s="757"/>
      <c r="N3" s="757"/>
      <c r="O3" s="757"/>
      <c r="P3" s="757"/>
      <c r="Q3" s="757"/>
    </row>
    <row r="4" spans="2:17" x14ac:dyDescent="0.25">
      <c r="B4" s="813" t="s">
        <v>428</v>
      </c>
      <c r="C4" s="757"/>
      <c r="D4" s="757"/>
      <c r="E4" s="757"/>
      <c r="F4" s="757"/>
      <c r="G4" s="757"/>
      <c r="H4" s="757"/>
      <c r="I4" s="757"/>
      <c r="J4" s="757"/>
      <c r="K4" s="757"/>
      <c r="L4" s="757"/>
      <c r="M4" s="757"/>
      <c r="N4" s="757"/>
      <c r="O4" s="757"/>
      <c r="P4" s="757"/>
      <c r="Q4" s="757"/>
    </row>
    <row r="5" spans="2:17" x14ac:dyDescent="0.25">
      <c r="B5" s="242"/>
      <c r="C5" s="242"/>
    </row>
    <row r="6" spans="2:17" x14ac:dyDescent="0.25">
      <c r="C6" s="371"/>
      <c r="H6" s="371"/>
      <c r="J6" s="65"/>
      <c r="Q6" s="65" t="s">
        <v>70</v>
      </c>
    </row>
    <row r="7" spans="2:17" s="21" customFormat="1" x14ac:dyDescent="0.2">
      <c r="B7" s="711" t="s">
        <v>2</v>
      </c>
      <c r="C7" s="714" t="s">
        <v>71</v>
      </c>
      <c r="D7" s="714" t="s">
        <v>4</v>
      </c>
      <c r="E7" s="716" t="s">
        <v>72</v>
      </c>
      <c r="F7" s="717"/>
      <c r="G7" s="718"/>
      <c r="H7" s="716" t="s">
        <v>73</v>
      </c>
      <c r="I7" s="717"/>
      <c r="J7" s="717"/>
      <c r="K7" s="717"/>
      <c r="L7" s="718"/>
      <c r="M7" s="719" t="s">
        <v>74</v>
      </c>
      <c r="N7" s="719"/>
      <c r="O7" s="719"/>
      <c r="P7" s="719"/>
      <c r="Q7" s="719" t="s">
        <v>75</v>
      </c>
    </row>
    <row r="8" spans="2:17" s="21" customFormat="1" ht="42.6" customHeight="1" x14ac:dyDescent="0.2">
      <c r="B8" s="712"/>
      <c r="C8" s="714"/>
      <c r="D8" s="714"/>
      <c r="E8" s="22" t="s">
        <v>76</v>
      </c>
      <c r="F8" s="23" t="s">
        <v>77</v>
      </c>
      <c r="G8" s="23" t="s">
        <v>78</v>
      </c>
      <c r="H8" s="23" t="s">
        <v>79</v>
      </c>
      <c r="I8" s="23" t="s">
        <v>80</v>
      </c>
      <c r="J8" s="23" t="s">
        <v>81</v>
      </c>
      <c r="K8" s="23" t="s">
        <v>82</v>
      </c>
      <c r="L8" s="23" t="s">
        <v>83</v>
      </c>
      <c r="M8" s="23" t="s">
        <v>84</v>
      </c>
      <c r="N8" s="23" t="s">
        <v>85</v>
      </c>
      <c r="O8" s="23" t="s">
        <v>86</v>
      </c>
      <c r="P8" s="23" t="s">
        <v>87</v>
      </c>
      <c r="Q8" s="719"/>
    </row>
    <row r="9" spans="2:17" s="21" customFormat="1" x14ac:dyDescent="0.2">
      <c r="B9" s="763"/>
      <c r="C9" s="764"/>
      <c r="D9" s="764"/>
      <c r="E9" s="23" t="s">
        <v>88</v>
      </c>
      <c r="F9" s="23" t="s">
        <v>89</v>
      </c>
      <c r="G9" s="23" t="s">
        <v>90</v>
      </c>
      <c r="H9" s="23" t="s">
        <v>91</v>
      </c>
      <c r="I9" s="23" t="s">
        <v>92</v>
      </c>
      <c r="J9" s="23" t="s">
        <v>93</v>
      </c>
      <c r="K9" s="23" t="s">
        <v>94</v>
      </c>
      <c r="L9" s="23" t="s">
        <v>95</v>
      </c>
      <c r="M9" s="23" t="s">
        <v>96</v>
      </c>
      <c r="N9" s="23" t="s">
        <v>96</v>
      </c>
      <c r="O9" s="23" t="s">
        <v>96</v>
      </c>
      <c r="P9" s="23" t="s">
        <v>96</v>
      </c>
      <c r="Q9" s="814"/>
    </row>
    <row r="10" spans="2:17" s="65" customFormat="1" x14ac:dyDescent="0.2">
      <c r="B10" s="329">
        <v>1</v>
      </c>
      <c r="C10" s="335" t="s">
        <v>429</v>
      </c>
      <c r="D10" s="28"/>
      <c r="E10" s="28"/>
      <c r="F10" s="28"/>
      <c r="G10" s="28"/>
      <c r="H10" s="28"/>
      <c r="I10" s="28"/>
      <c r="J10" s="28"/>
      <c r="K10" s="28"/>
      <c r="L10" s="28"/>
      <c r="M10" s="28"/>
      <c r="N10" s="141"/>
      <c r="O10" s="141"/>
      <c r="P10" s="141"/>
      <c r="Q10" s="141"/>
    </row>
    <row r="11" spans="2:17" s="65" customFormat="1" x14ac:dyDescent="0.2">
      <c r="B11" s="329">
        <v>2</v>
      </c>
      <c r="C11" s="335" t="s">
        <v>430</v>
      </c>
      <c r="D11" s="28"/>
      <c r="E11" s="28"/>
      <c r="F11" s="28"/>
      <c r="G11" s="28"/>
      <c r="H11" s="28"/>
      <c r="I11" s="28"/>
      <c r="J11" s="28"/>
      <c r="K11" s="28"/>
      <c r="L11" s="28"/>
      <c r="M11" s="28"/>
      <c r="N11" s="141"/>
      <c r="O11" s="141"/>
      <c r="P11" s="141"/>
      <c r="Q11" s="141"/>
    </row>
    <row r="12" spans="2:17" s="65" customFormat="1" x14ac:dyDescent="0.2">
      <c r="B12" s="329">
        <v>3</v>
      </c>
      <c r="C12" s="335" t="s">
        <v>431</v>
      </c>
      <c r="D12" s="28"/>
      <c r="E12" s="372">
        <v>0.32</v>
      </c>
      <c r="F12" s="373">
        <v>0.32424481667752936</v>
      </c>
      <c r="G12" s="373">
        <f>F12-E12</f>
        <v>4.2448166775293505E-3</v>
      </c>
      <c r="H12" s="373">
        <v>0.44</v>
      </c>
      <c r="I12" s="373">
        <v>0.21961768103059848</v>
      </c>
      <c r="J12" s="373">
        <v>0.21961768103059848</v>
      </c>
      <c r="K12" s="373">
        <f>I12+J12</f>
        <v>0.43923536206119695</v>
      </c>
      <c r="L12" s="373">
        <f>K12-H12</f>
        <v>-7.6463793880304776E-4</v>
      </c>
      <c r="M12" s="373">
        <v>0.55443587213658374</v>
      </c>
      <c r="N12" s="373">
        <v>0.66974689336439619</v>
      </c>
      <c r="O12" s="373">
        <v>0.78526845198054918</v>
      </c>
      <c r="P12" s="373">
        <v>0.90089365933938303</v>
      </c>
      <c r="Q12" s="141"/>
    </row>
    <row r="13" spans="2:17" s="65" customFormat="1" x14ac:dyDescent="0.2">
      <c r="B13" s="329">
        <v>4</v>
      </c>
      <c r="C13" s="335" t="s">
        <v>432</v>
      </c>
      <c r="D13" s="28"/>
      <c r="E13" s="28"/>
      <c r="F13" s="28"/>
      <c r="G13" s="28"/>
      <c r="H13" s="28"/>
      <c r="I13" s="28"/>
      <c r="J13" s="28"/>
      <c r="K13" s="28"/>
      <c r="L13" s="28"/>
      <c r="M13" s="28"/>
      <c r="N13" s="141"/>
      <c r="O13" s="141"/>
      <c r="P13" s="141"/>
      <c r="Q13" s="141"/>
    </row>
    <row r="14" spans="2:17" s="65" customFormat="1" x14ac:dyDescent="0.2">
      <c r="B14" s="329">
        <v>5</v>
      </c>
      <c r="C14" s="51" t="s">
        <v>433</v>
      </c>
      <c r="D14" s="28"/>
      <c r="E14" s="28"/>
      <c r="F14" s="28"/>
      <c r="G14" s="28"/>
      <c r="H14" s="28"/>
      <c r="I14" s="28"/>
      <c r="J14" s="28"/>
      <c r="K14" s="28"/>
      <c r="L14" s="28"/>
      <c r="M14" s="28"/>
      <c r="N14" s="141"/>
      <c r="O14" s="141"/>
      <c r="P14" s="141"/>
      <c r="Q14" s="141"/>
    </row>
    <row r="15" spans="2:17" s="65" customFormat="1" x14ac:dyDescent="0.2">
      <c r="B15" s="329">
        <v>6</v>
      </c>
      <c r="C15" s="51" t="s">
        <v>434</v>
      </c>
      <c r="D15" s="28"/>
      <c r="E15" s="28"/>
      <c r="F15" s="28"/>
      <c r="G15" s="28"/>
      <c r="H15" s="28"/>
      <c r="I15" s="28"/>
      <c r="J15" s="28"/>
      <c r="K15" s="28"/>
      <c r="L15" s="28"/>
      <c r="M15" s="28"/>
      <c r="N15" s="141"/>
      <c r="O15" s="141"/>
      <c r="P15" s="141"/>
      <c r="Q15" s="141"/>
    </row>
    <row r="16" spans="2:17" s="65" customFormat="1" x14ac:dyDescent="0.2">
      <c r="B16" s="329">
        <v>7</v>
      </c>
      <c r="C16" s="51" t="s">
        <v>435</v>
      </c>
      <c r="D16" s="28"/>
      <c r="E16" s="28"/>
      <c r="F16" s="28"/>
      <c r="G16" s="28"/>
      <c r="H16" s="28"/>
      <c r="I16" s="28"/>
      <c r="J16" s="28"/>
      <c r="K16" s="28"/>
      <c r="L16" s="28"/>
      <c r="M16" s="28"/>
      <c r="N16" s="141"/>
      <c r="O16" s="141"/>
      <c r="P16" s="141"/>
      <c r="Q16" s="141"/>
    </row>
    <row r="17" spans="2:17" x14ac:dyDescent="0.25">
      <c r="B17" s="329">
        <v>8</v>
      </c>
      <c r="C17" s="51" t="s">
        <v>436</v>
      </c>
      <c r="D17" s="28"/>
      <c r="E17" s="28"/>
      <c r="F17" s="28"/>
      <c r="G17" s="28"/>
      <c r="H17" s="28"/>
      <c r="I17" s="28"/>
      <c r="J17" s="28"/>
      <c r="K17" s="28"/>
      <c r="L17" s="28"/>
      <c r="M17" s="28"/>
      <c r="N17" s="138"/>
      <c r="O17" s="141"/>
      <c r="P17" s="141"/>
      <c r="Q17" s="141"/>
    </row>
    <row r="18" spans="2:17" x14ac:dyDescent="0.25">
      <c r="B18" s="329">
        <v>9</v>
      </c>
      <c r="C18" s="51" t="s">
        <v>437</v>
      </c>
      <c r="D18" s="28"/>
      <c r="E18" s="28"/>
      <c r="F18" s="28"/>
      <c r="G18" s="28"/>
      <c r="H18" s="28"/>
      <c r="I18" s="28"/>
      <c r="J18" s="28"/>
      <c r="K18" s="28"/>
      <c r="L18" s="28"/>
      <c r="M18" s="28"/>
      <c r="N18" s="138"/>
      <c r="O18" s="141"/>
      <c r="P18" s="141"/>
      <c r="Q18" s="141"/>
    </row>
    <row r="19" spans="2:17" x14ac:dyDescent="0.25">
      <c r="B19" s="329">
        <v>10</v>
      </c>
      <c r="C19" s="138" t="s">
        <v>438</v>
      </c>
      <c r="D19" s="28"/>
      <c r="E19" s="28"/>
      <c r="F19" s="28"/>
      <c r="G19" s="28"/>
      <c r="H19" s="28"/>
      <c r="I19" s="28"/>
      <c r="J19" s="28"/>
      <c r="K19" s="28"/>
      <c r="L19" s="28"/>
      <c r="M19" s="28"/>
      <c r="N19" s="138"/>
      <c r="O19" s="141"/>
      <c r="P19" s="141"/>
      <c r="Q19" s="141"/>
    </row>
    <row r="20" spans="2:17" x14ac:dyDescent="0.25">
      <c r="B20" s="329">
        <v>11</v>
      </c>
      <c r="C20" s="374" t="s">
        <v>439</v>
      </c>
      <c r="D20" s="28"/>
      <c r="E20" s="28"/>
      <c r="F20" s="28"/>
      <c r="G20" s="28"/>
      <c r="H20" s="28">
        <f>16.73</f>
        <v>16.73</v>
      </c>
      <c r="I20" s="28"/>
      <c r="J20" s="28"/>
      <c r="K20" s="28"/>
      <c r="L20" s="373">
        <f>K20-H20</f>
        <v>-16.73</v>
      </c>
      <c r="M20" s="28"/>
      <c r="N20" s="138"/>
      <c r="O20" s="141"/>
      <c r="P20" s="141"/>
      <c r="Q20" s="141"/>
    </row>
    <row r="21" spans="2:17" x14ac:dyDescent="0.25">
      <c r="B21" s="329">
        <v>12</v>
      </c>
      <c r="C21" s="51" t="s">
        <v>276</v>
      </c>
      <c r="D21" s="28"/>
      <c r="E21" s="28"/>
      <c r="F21" s="28"/>
      <c r="G21" s="28"/>
      <c r="H21" s="28"/>
      <c r="I21" s="28"/>
      <c r="J21" s="28"/>
      <c r="K21" s="28"/>
      <c r="L21" s="28"/>
      <c r="M21" s="28"/>
      <c r="N21" s="138"/>
      <c r="O21" s="141"/>
      <c r="P21" s="141"/>
      <c r="Q21" s="141"/>
    </row>
    <row r="22" spans="2:17" s="133" customFormat="1" x14ac:dyDescent="0.25">
      <c r="B22" s="329"/>
      <c r="C22" s="375" t="s">
        <v>158</v>
      </c>
      <c r="D22" s="28"/>
      <c r="E22" s="372">
        <f>SUM(E10:E21)</f>
        <v>0.32</v>
      </c>
      <c r="F22" s="372">
        <f t="shared" ref="F22:P22" si="0">SUM(F10:F21)</f>
        <v>0.32424481667752936</v>
      </c>
      <c r="G22" s="372">
        <f t="shared" si="0"/>
        <v>4.2448166775293505E-3</v>
      </c>
      <c r="H22" s="372">
        <f t="shared" si="0"/>
        <v>17.170000000000002</v>
      </c>
      <c r="I22" s="372">
        <f t="shared" si="0"/>
        <v>0.21961768103059848</v>
      </c>
      <c r="J22" s="372">
        <f t="shared" si="0"/>
        <v>0.21961768103059848</v>
      </c>
      <c r="K22" s="372">
        <f t="shared" si="0"/>
        <v>0.43923536206119695</v>
      </c>
      <c r="L22" s="372">
        <f t="shared" si="0"/>
        <v>-16.730764637938805</v>
      </c>
      <c r="M22" s="372">
        <f t="shared" si="0"/>
        <v>0.55443587213658374</v>
      </c>
      <c r="N22" s="372">
        <f t="shared" si="0"/>
        <v>0.66974689336439619</v>
      </c>
      <c r="O22" s="372">
        <f t="shared" si="0"/>
        <v>0.78526845198054918</v>
      </c>
      <c r="P22" s="372">
        <f t="shared" si="0"/>
        <v>0.90089365933938303</v>
      </c>
      <c r="Q22" s="141"/>
    </row>
    <row r="23" spans="2:17" s="133" customFormat="1" x14ac:dyDescent="0.25">
      <c r="B23" s="4"/>
      <c r="C23" s="56"/>
    </row>
    <row r="24" spans="2:17" x14ac:dyDescent="0.25">
      <c r="B24" s="21" t="s">
        <v>119</v>
      </c>
    </row>
  </sheetData>
  <mergeCells count="10">
    <mergeCell ref="B2:Q2"/>
    <mergeCell ref="B3:Q3"/>
    <mergeCell ref="B4:Q4"/>
    <mergeCell ref="B7:B9"/>
    <mergeCell ref="C7:C9"/>
    <mergeCell ref="D7:D9"/>
    <mergeCell ref="E7:G7"/>
    <mergeCell ref="H7:L7"/>
    <mergeCell ref="M7:P7"/>
    <mergeCell ref="Q7:Q9"/>
  </mergeCells>
  <pageMargins left="1.02" right="0.25" top="1" bottom="1" header="0.25" footer="0.25"/>
  <pageSetup paperSize="9" scale="43" orientation="landscape" r:id="rId1"/>
  <headerFooter alignWithMargins="0">
    <oddHeader>&amp;F</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O16"/>
  <sheetViews>
    <sheetView showGridLines="0" view="pageBreakPreview" zoomScale="60" zoomScaleNormal="75" workbookViewId="0">
      <selection activeCell="B2" sqref="B2:D2"/>
    </sheetView>
  </sheetViews>
  <sheetFormatPr defaultColWidth="9.140625" defaultRowHeight="15" x14ac:dyDescent="0.25"/>
  <cols>
    <col min="1" max="1" width="4.140625" style="121" customWidth="1"/>
    <col min="2" max="2" width="30.42578125" style="121" customWidth="1"/>
    <col min="3" max="4" width="12.28515625" style="121" customWidth="1"/>
    <col min="5" max="6" width="14" style="121" customWidth="1"/>
    <col min="7" max="9" width="12.28515625" style="121" customWidth="1"/>
    <col min="10" max="10" width="15.7109375" style="121" customWidth="1"/>
    <col min="11" max="15" width="12.28515625" style="121" customWidth="1"/>
    <col min="16" max="16384" width="9.140625" style="121"/>
  </cols>
  <sheetData>
    <row r="2" spans="2:15" x14ac:dyDescent="0.25">
      <c r="C2" s="376"/>
      <c r="D2" s="376"/>
      <c r="E2" s="376"/>
      <c r="G2" s="291" t="s">
        <v>0</v>
      </c>
    </row>
    <row r="3" spans="2:15" x14ac:dyDescent="0.25">
      <c r="C3" s="377"/>
      <c r="D3" s="377"/>
      <c r="E3" s="377"/>
      <c r="G3" s="208" t="s">
        <v>1</v>
      </c>
    </row>
    <row r="4" spans="2:15" x14ac:dyDescent="0.25">
      <c r="C4" s="377"/>
      <c r="D4" s="377"/>
      <c r="E4" s="377"/>
      <c r="G4" s="208" t="s">
        <v>440</v>
      </c>
    </row>
    <row r="5" spans="2:15" x14ac:dyDescent="0.25">
      <c r="B5" s="378"/>
      <c r="C5" s="248"/>
      <c r="D5" s="248"/>
      <c r="E5" s="248"/>
      <c r="F5" s="291"/>
    </row>
    <row r="6" spans="2:15" x14ac:dyDescent="0.25">
      <c r="B6" s="245"/>
      <c r="C6" s="248"/>
      <c r="D6" s="248"/>
      <c r="E6" s="248"/>
      <c r="F6" s="291"/>
    </row>
    <row r="7" spans="2:15" x14ac:dyDescent="0.25">
      <c r="B7" s="249"/>
      <c r="O7" s="379" t="s">
        <v>441</v>
      </c>
    </row>
    <row r="8" spans="2:15" s="21" customFormat="1" ht="12.75" customHeight="1" x14ac:dyDescent="0.2">
      <c r="B8" s="714" t="s">
        <v>71</v>
      </c>
      <c r="C8" s="716" t="s">
        <v>72</v>
      </c>
      <c r="D8" s="717"/>
      <c r="E8" s="717"/>
      <c r="F8" s="716" t="s">
        <v>73</v>
      </c>
      <c r="G8" s="717"/>
      <c r="H8" s="717"/>
      <c r="I8" s="717"/>
      <c r="J8" s="717"/>
      <c r="K8" s="719" t="s">
        <v>74</v>
      </c>
      <c r="L8" s="719"/>
      <c r="M8" s="719"/>
      <c r="N8" s="719"/>
      <c r="O8" s="719" t="s">
        <v>75</v>
      </c>
    </row>
    <row r="9" spans="2:15" s="21" customFormat="1" ht="27.6" customHeight="1" x14ac:dyDescent="0.2">
      <c r="B9" s="714"/>
      <c r="C9" s="22" t="s">
        <v>76</v>
      </c>
      <c r="D9" s="23" t="s">
        <v>77</v>
      </c>
      <c r="E9" s="23" t="s">
        <v>78</v>
      </c>
      <c r="F9" s="23" t="s">
        <v>79</v>
      </c>
      <c r="G9" s="23" t="s">
        <v>80</v>
      </c>
      <c r="H9" s="23" t="s">
        <v>81</v>
      </c>
      <c r="I9" s="23" t="s">
        <v>82</v>
      </c>
      <c r="J9" s="23" t="s">
        <v>83</v>
      </c>
      <c r="K9" s="23" t="s">
        <v>84</v>
      </c>
      <c r="L9" s="23" t="s">
        <v>85</v>
      </c>
      <c r="M9" s="23" t="s">
        <v>86</v>
      </c>
      <c r="N9" s="23" t="s">
        <v>87</v>
      </c>
      <c r="O9" s="719"/>
    </row>
    <row r="10" spans="2:15" s="21" customFormat="1" ht="13.9" customHeight="1" x14ac:dyDescent="0.2">
      <c r="B10" s="764"/>
      <c r="C10" s="23" t="s">
        <v>88</v>
      </c>
      <c r="D10" s="23" t="s">
        <v>89</v>
      </c>
      <c r="E10" s="23" t="s">
        <v>90</v>
      </c>
      <c r="F10" s="23" t="s">
        <v>91</v>
      </c>
      <c r="G10" s="23" t="s">
        <v>92</v>
      </c>
      <c r="H10" s="23" t="s">
        <v>93</v>
      </c>
      <c r="I10" s="23" t="s">
        <v>94</v>
      </c>
      <c r="J10" s="23" t="s">
        <v>95</v>
      </c>
      <c r="K10" s="23" t="s">
        <v>96</v>
      </c>
      <c r="L10" s="23" t="s">
        <v>96</v>
      </c>
      <c r="M10" s="23" t="s">
        <v>96</v>
      </c>
      <c r="N10" s="23" t="s">
        <v>96</v>
      </c>
      <c r="O10" s="814"/>
    </row>
    <row r="11" spans="2:15" s="246" customFormat="1" ht="14.25" x14ac:dyDescent="0.2">
      <c r="B11" s="380" t="s">
        <v>442</v>
      </c>
      <c r="C11" s="815"/>
      <c r="D11" s="381"/>
      <c r="E11" s="815"/>
      <c r="F11" s="817"/>
      <c r="G11" s="382"/>
      <c r="H11" s="382"/>
      <c r="I11" s="382"/>
      <c r="J11" s="817"/>
      <c r="K11" s="382"/>
      <c r="L11" s="382"/>
      <c r="M11" s="382"/>
      <c r="N11" s="382"/>
      <c r="O11" s="382"/>
    </row>
    <row r="12" spans="2:15" s="246" customFormat="1" ht="14.25" x14ac:dyDescent="0.2">
      <c r="B12" s="380" t="s">
        <v>443</v>
      </c>
      <c r="C12" s="816"/>
      <c r="D12" s="381"/>
      <c r="E12" s="816"/>
      <c r="F12" s="818"/>
      <c r="G12" s="382"/>
      <c r="H12" s="382"/>
      <c r="I12" s="382"/>
      <c r="J12" s="818"/>
      <c r="K12" s="382"/>
      <c r="L12" s="382"/>
      <c r="M12" s="382"/>
      <c r="N12" s="382"/>
      <c r="O12" s="382"/>
    </row>
    <row r="13" spans="2:15" s="246" customFormat="1" ht="14.25" x14ac:dyDescent="0.2">
      <c r="B13" s="380" t="s">
        <v>444</v>
      </c>
      <c r="C13" s="816"/>
      <c r="D13" s="382"/>
      <c r="E13" s="816"/>
      <c r="F13" s="818"/>
      <c r="G13" s="382"/>
      <c r="H13" s="382"/>
      <c r="I13" s="382"/>
      <c r="J13" s="818"/>
      <c r="K13" s="382"/>
      <c r="L13" s="382"/>
      <c r="M13" s="382"/>
      <c r="N13" s="382"/>
      <c r="O13" s="382"/>
    </row>
    <row r="14" spans="2:15" s="205" customFormat="1" x14ac:dyDescent="0.25">
      <c r="B14" s="264" t="s">
        <v>158</v>
      </c>
      <c r="C14" s="383"/>
      <c r="D14" s="383">
        <v>6941.4889999999996</v>
      </c>
      <c r="E14" s="383"/>
      <c r="F14" s="382"/>
      <c r="G14" s="382">
        <v>3608.8139999999994</v>
      </c>
      <c r="H14" s="382">
        <v>4116</v>
      </c>
      <c r="I14" s="382">
        <f>G14+H14</f>
        <v>7724.8139999999994</v>
      </c>
      <c r="J14" s="382"/>
      <c r="K14" s="382">
        <v>8600</v>
      </c>
      <c r="L14" s="382">
        <v>8600</v>
      </c>
      <c r="M14" s="382">
        <v>8600</v>
      </c>
      <c r="N14" s="382">
        <v>8600</v>
      </c>
      <c r="O14" s="382"/>
    </row>
    <row r="15" spans="2:15" s="205" customFormat="1" ht="18" x14ac:dyDescent="0.25">
      <c r="B15" s="352"/>
      <c r="C15" s="240"/>
      <c r="D15" s="240"/>
      <c r="E15" s="240"/>
      <c r="F15" s="267"/>
    </row>
    <row r="16" spans="2:15" x14ac:dyDescent="0.25">
      <c r="B16" s="21" t="s">
        <v>119</v>
      </c>
    </row>
  </sheetData>
  <mergeCells count="9">
    <mergeCell ref="C11:C13"/>
    <mergeCell ref="E11:E13"/>
    <mergeCell ref="F11:F13"/>
    <mergeCell ref="J11:J13"/>
    <mergeCell ref="B8:B10"/>
    <mergeCell ref="C8:E8"/>
    <mergeCell ref="F8:J8"/>
    <mergeCell ref="K8:N8"/>
    <mergeCell ref="O8:O10"/>
  </mergeCells>
  <pageMargins left="0.75" right="0.75" top="1" bottom="1" header="0.5" footer="0.5"/>
  <pageSetup paperSize="9" scale="65" orientation="landscape" r:id="rId1"/>
  <headerFooter alignWithMargins="0">
    <oddHeader>&amp;L&amp;"Arial,Italic"Draft- Dated 2 August 2004</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S87"/>
  <sheetViews>
    <sheetView view="pageBreakPreview" zoomScale="70" zoomScaleNormal="70" zoomScaleSheetLayoutView="70" workbookViewId="0">
      <selection activeCell="B2" sqref="B2:D2"/>
    </sheetView>
  </sheetViews>
  <sheetFormatPr defaultColWidth="8.85546875" defaultRowHeight="15" x14ac:dyDescent="0.25"/>
  <cols>
    <col min="1" max="1" width="8.85546875" style="424"/>
    <col min="2" max="2" width="10.42578125" style="133" customWidth="1"/>
    <col min="3" max="3" width="51.28515625" style="156" customWidth="1"/>
    <col min="4" max="4" width="12.28515625" style="133" customWidth="1"/>
    <col min="5" max="10" width="21.28515625" style="133" customWidth="1"/>
    <col min="11" max="14" width="16.7109375" style="133" customWidth="1"/>
    <col min="15" max="15" width="12.28515625" style="133" customWidth="1"/>
    <col min="16" max="16384" width="8.85546875" style="133"/>
  </cols>
  <sheetData>
    <row r="2" spans="2:19" x14ac:dyDescent="0.25">
      <c r="C2" s="384"/>
      <c r="D2" s="291"/>
      <c r="E2" s="291"/>
      <c r="F2" s="291"/>
      <c r="G2" s="291" t="s">
        <v>0</v>
      </c>
      <c r="H2" s="291"/>
      <c r="I2" s="291"/>
      <c r="J2" s="291"/>
      <c r="K2" s="291"/>
    </row>
    <row r="3" spans="2:19" x14ac:dyDescent="0.25">
      <c r="C3" s="385"/>
      <c r="D3" s="208"/>
      <c r="E3" s="208"/>
      <c r="F3" s="208"/>
      <c r="G3" s="208" t="s">
        <v>1</v>
      </c>
      <c r="H3" s="208"/>
      <c r="I3" s="208"/>
      <c r="J3" s="208"/>
      <c r="K3" s="208"/>
    </row>
    <row r="4" spans="2:19" x14ac:dyDescent="0.25">
      <c r="C4" s="385"/>
      <c r="D4" s="208"/>
      <c r="E4" s="208"/>
      <c r="F4" s="208"/>
      <c r="G4" s="208" t="s">
        <v>445</v>
      </c>
      <c r="H4" s="208"/>
      <c r="I4" s="208"/>
      <c r="J4" s="208"/>
      <c r="K4" s="208"/>
    </row>
    <row r="6" spans="2:19" s="121" customFormat="1" x14ac:dyDescent="0.25">
      <c r="B6" s="233"/>
      <c r="C6" s="386"/>
      <c r="D6" s="386"/>
      <c r="E6" s="386"/>
      <c r="F6" s="386"/>
      <c r="G6" s="386"/>
      <c r="H6" s="386"/>
      <c r="I6" s="386"/>
      <c r="J6" s="386"/>
      <c r="K6" s="386"/>
      <c r="L6" s="386"/>
      <c r="M6" s="386"/>
      <c r="N6" s="386"/>
      <c r="O6" s="189" t="s">
        <v>70</v>
      </c>
      <c r="P6" s="252"/>
      <c r="Q6" s="252"/>
      <c r="R6" s="252"/>
      <c r="S6" s="251"/>
    </row>
    <row r="7" spans="2:19" s="121" customFormat="1" x14ac:dyDescent="0.25">
      <c r="B7" s="719" t="s">
        <v>2</v>
      </c>
      <c r="C7" s="719" t="s">
        <v>71</v>
      </c>
      <c r="D7" s="711"/>
      <c r="E7" s="716" t="s">
        <v>72</v>
      </c>
      <c r="F7" s="717"/>
      <c r="G7" s="718"/>
      <c r="H7" s="716" t="s">
        <v>73</v>
      </c>
      <c r="I7" s="717"/>
      <c r="J7" s="718"/>
      <c r="K7" s="719" t="s">
        <v>74</v>
      </c>
      <c r="L7" s="719"/>
      <c r="M7" s="719"/>
      <c r="N7" s="719"/>
      <c r="O7" s="387"/>
      <c r="P7" s="252"/>
      <c r="Q7" s="252"/>
      <c r="R7" s="252"/>
      <c r="S7" s="251"/>
    </row>
    <row r="8" spans="2:19" s="121" customFormat="1" ht="28.5" x14ac:dyDescent="0.25">
      <c r="B8" s="814"/>
      <c r="C8" s="814"/>
      <c r="D8" s="712"/>
      <c r="E8" s="22" t="s">
        <v>76</v>
      </c>
      <c r="F8" s="23" t="s">
        <v>446</v>
      </c>
      <c r="G8" s="23" t="s">
        <v>78</v>
      </c>
      <c r="H8" s="23" t="s">
        <v>447</v>
      </c>
      <c r="I8" s="23" t="s">
        <v>303</v>
      </c>
      <c r="J8" s="23" t="s">
        <v>83</v>
      </c>
      <c r="K8" s="23" t="s">
        <v>84</v>
      </c>
      <c r="L8" s="23" t="s">
        <v>85</v>
      </c>
      <c r="M8" s="23" t="s">
        <v>86</v>
      </c>
      <c r="N8" s="23" t="s">
        <v>87</v>
      </c>
      <c r="O8" s="22" t="s">
        <v>75</v>
      </c>
      <c r="P8" s="252"/>
      <c r="Q8" s="252"/>
      <c r="R8" s="252"/>
      <c r="S8" s="251"/>
    </row>
    <row r="9" spans="2:19" s="121" customFormat="1" x14ac:dyDescent="0.25">
      <c r="B9" s="814"/>
      <c r="C9" s="814"/>
      <c r="D9" s="808"/>
      <c r="E9" s="23" t="s">
        <v>88</v>
      </c>
      <c r="F9" s="23" t="s">
        <v>89</v>
      </c>
      <c r="G9" s="23" t="s">
        <v>90</v>
      </c>
      <c r="H9" s="23" t="s">
        <v>91</v>
      </c>
      <c r="I9" s="23" t="s">
        <v>92</v>
      </c>
      <c r="J9" s="23" t="s">
        <v>370</v>
      </c>
      <c r="K9" s="23" t="s">
        <v>96</v>
      </c>
      <c r="L9" s="23" t="s">
        <v>96</v>
      </c>
      <c r="M9" s="23" t="s">
        <v>96</v>
      </c>
      <c r="N9" s="23" t="s">
        <v>96</v>
      </c>
      <c r="O9" s="387"/>
      <c r="P9" s="252"/>
      <c r="Q9" s="252"/>
      <c r="R9" s="252"/>
      <c r="S9" s="251"/>
    </row>
    <row r="10" spans="2:19" s="121" customFormat="1" x14ac:dyDescent="0.25">
      <c r="B10" s="123">
        <v>1</v>
      </c>
      <c r="C10" s="388" t="s">
        <v>39</v>
      </c>
      <c r="D10" s="389"/>
      <c r="E10" s="390">
        <v>6.21</v>
      </c>
      <c r="F10" s="391">
        <f>65896538/10^7</f>
        <v>6.5896537999999998</v>
      </c>
      <c r="G10" s="391">
        <f>F10-E10</f>
        <v>0.37965379999999982</v>
      </c>
      <c r="H10" s="391">
        <f>6.21</f>
        <v>6.21</v>
      </c>
      <c r="I10" s="392">
        <f>I59</f>
        <v>13.733895832001846</v>
      </c>
      <c r="J10" s="391">
        <f>I10-H10</f>
        <v>7.5238958320018456</v>
      </c>
      <c r="K10" s="393">
        <f>K21</f>
        <v>6.2588149470656269</v>
      </c>
      <c r="L10" s="393">
        <f>L21</f>
        <v>6.2727879289721997</v>
      </c>
      <c r="M10" s="393">
        <f>M21</f>
        <v>6.2727879289721997</v>
      </c>
      <c r="N10" s="393">
        <f>N21</f>
        <v>6.2727879289721997</v>
      </c>
      <c r="O10" s="123"/>
      <c r="P10" s="252"/>
      <c r="Q10" s="252"/>
      <c r="R10" s="252"/>
      <c r="S10" s="251"/>
    </row>
    <row r="11" spans="2:19" s="121" customFormat="1" x14ac:dyDescent="0.25">
      <c r="B11" s="233"/>
      <c r="C11" s="386"/>
      <c r="D11" s="386"/>
      <c r="E11" s="386"/>
      <c r="F11" s="386"/>
      <c r="G11" s="386"/>
      <c r="H11" s="386"/>
      <c r="I11" s="386"/>
      <c r="J11" s="386"/>
      <c r="K11" s="386"/>
      <c r="L11" s="386"/>
      <c r="M11" s="386"/>
      <c r="N11" s="386"/>
      <c r="O11" s="252"/>
      <c r="P11" s="252"/>
      <c r="Q11" s="252"/>
      <c r="R11" s="252"/>
      <c r="S11" s="251"/>
    </row>
    <row r="12" spans="2:19" s="121" customFormat="1" ht="13.9" customHeight="1" x14ac:dyDescent="0.25">
      <c r="B12" s="394" t="s">
        <v>448</v>
      </c>
      <c r="C12" s="395"/>
      <c r="D12" s="395"/>
      <c r="E12" s="395"/>
      <c r="F12" s="395"/>
      <c r="G12" s="395"/>
      <c r="H12" s="395"/>
      <c r="I12" s="386"/>
      <c r="J12" s="386"/>
      <c r="L12" s="386"/>
      <c r="M12" s="386"/>
      <c r="N12" s="386"/>
      <c r="O12" s="252"/>
      <c r="P12" s="252"/>
      <c r="Q12" s="252"/>
      <c r="R12" s="252"/>
      <c r="S12" s="251"/>
    </row>
    <row r="13" spans="2:19" s="121" customFormat="1" ht="13.9" customHeight="1" x14ac:dyDescent="0.25">
      <c r="B13" s="394" t="s">
        <v>449</v>
      </c>
      <c r="C13" s="395"/>
      <c r="D13" s="395"/>
      <c r="E13" s="395"/>
      <c r="F13" s="395"/>
      <c r="G13" s="395"/>
      <c r="H13" s="395"/>
      <c r="I13" s="395"/>
      <c r="J13" s="395"/>
      <c r="L13" s="386"/>
      <c r="M13" s="386"/>
      <c r="N13" s="386"/>
      <c r="O13" s="252"/>
      <c r="P13" s="252"/>
      <c r="Q13" s="252"/>
      <c r="R13" s="252"/>
      <c r="S13" s="251"/>
    </row>
    <row r="14" spans="2:19" s="121" customFormat="1" x14ac:dyDescent="0.25">
      <c r="B14" s="233"/>
      <c r="C14" s="395"/>
      <c r="D14" s="395"/>
      <c r="E14" s="395"/>
      <c r="F14" s="395"/>
      <c r="G14" s="395"/>
      <c r="H14" s="395"/>
      <c r="I14" s="395"/>
      <c r="J14" s="395"/>
      <c r="K14" s="395"/>
      <c r="L14" s="386"/>
      <c r="M14" s="386"/>
      <c r="N14" s="386"/>
      <c r="O14" s="252"/>
      <c r="P14" s="252"/>
      <c r="Q14" s="252"/>
      <c r="R14" s="252"/>
      <c r="S14" s="251"/>
    </row>
    <row r="15" spans="2:19" s="121" customFormat="1" x14ac:dyDescent="0.25">
      <c r="B15" s="829" t="s">
        <v>450</v>
      </c>
      <c r="C15" s="829"/>
      <c r="D15" s="829"/>
      <c r="E15" s="829"/>
      <c r="F15" s="829"/>
      <c r="G15" s="396"/>
      <c r="H15" s="396"/>
      <c r="I15" s="396"/>
      <c r="J15" s="396"/>
      <c r="K15" s="396"/>
      <c r="L15" s="396"/>
      <c r="M15" s="396"/>
      <c r="N15" s="396"/>
      <c r="O15" s="376"/>
      <c r="P15" s="252"/>
      <c r="Q15" s="252"/>
      <c r="R15" s="252"/>
      <c r="S15" s="251"/>
    </row>
    <row r="16" spans="2:19" s="121" customFormat="1" x14ac:dyDescent="0.25">
      <c r="B16" s="21"/>
      <c r="C16" s="397"/>
      <c r="D16" s="21"/>
      <c r="E16" s="21"/>
      <c r="F16" s="189" t="s">
        <v>70</v>
      </c>
      <c r="G16" s="21"/>
      <c r="H16" s="21"/>
      <c r="I16" s="21"/>
      <c r="J16" s="21"/>
      <c r="K16" s="21"/>
      <c r="L16" s="21"/>
      <c r="M16" s="21"/>
      <c r="N16" s="21"/>
      <c r="P16" s="252"/>
      <c r="Q16" s="252"/>
      <c r="R16" s="252"/>
      <c r="S16" s="251"/>
    </row>
    <row r="17" spans="2:19" s="121" customFormat="1" x14ac:dyDescent="0.25">
      <c r="B17" s="719" t="s">
        <v>2</v>
      </c>
      <c r="C17" s="719" t="s">
        <v>71</v>
      </c>
      <c r="D17" s="711"/>
      <c r="E17" s="136" t="s">
        <v>72</v>
      </c>
      <c r="F17" s="23" t="s">
        <v>73</v>
      </c>
      <c r="G17" s="386"/>
      <c r="H17" s="386"/>
      <c r="I17" s="386"/>
      <c r="J17" s="386"/>
      <c r="K17" s="386"/>
      <c r="L17" s="386"/>
      <c r="M17" s="386"/>
      <c r="N17" s="386"/>
      <c r="O17" s="386"/>
      <c r="P17" s="252"/>
      <c r="Q17" s="252"/>
      <c r="R17" s="252"/>
      <c r="S17" s="251"/>
    </row>
    <row r="18" spans="2:19" s="121" customFormat="1" ht="28.5" x14ac:dyDescent="0.25">
      <c r="B18" s="814"/>
      <c r="C18" s="814"/>
      <c r="D18" s="712"/>
      <c r="E18" s="23" t="s">
        <v>77</v>
      </c>
      <c r="F18" s="23" t="s">
        <v>303</v>
      </c>
      <c r="G18" s="386"/>
      <c r="H18" s="386"/>
      <c r="I18" s="386"/>
      <c r="J18" s="398" t="s">
        <v>451</v>
      </c>
      <c r="K18" s="399">
        <f>'F7'!K21+'F11'!L12</f>
        <v>23.068015970324002</v>
      </c>
      <c r="L18" s="399">
        <f>'F7'!L21+'F11'!M12</f>
        <v>23.119515970323999</v>
      </c>
      <c r="M18" s="399">
        <f>'F7'!M21+'F11'!N12</f>
        <v>23.119515970323999</v>
      </c>
      <c r="N18" s="399">
        <f>'F7'!N21+'F11'!O12</f>
        <v>23.119515970323999</v>
      </c>
      <c r="O18" s="386"/>
      <c r="P18" s="252"/>
      <c r="Q18" s="252"/>
      <c r="R18" s="252"/>
      <c r="S18" s="251"/>
    </row>
    <row r="19" spans="2:19" s="121" customFormat="1" ht="15.75" x14ac:dyDescent="0.25">
      <c r="B19" s="814"/>
      <c r="C19" s="814"/>
      <c r="D19" s="808"/>
      <c r="E19" s="23" t="s">
        <v>88</v>
      </c>
      <c r="F19" s="23" t="s">
        <v>89</v>
      </c>
      <c r="G19" s="386"/>
      <c r="H19" s="386"/>
      <c r="I19" s="386"/>
      <c r="J19" s="400" t="s">
        <v>452</v>
      </c>
      <c r="K19" s="401">
        <f>18.5*1.12*1.03%</f>
        <v>0.21341600000000002</v>
      </c>
      <c r="L19" s="401">
        <f t="shared" ref="L19:N19" si="0">18.5*1.12*1.03%</f>
        <v>0.21341600000000002</v>
      </c>
      <c r="M19" s="401">
        <f t="shared" si="0"/>
        <v>0.21341600000000002</v>
      </c>
      <c r="N19" s="401">
        <f t="shared" si="0"/>
        <v>0.21341600000000002</v>
      </c>
      <c r="O19" s="386"/>
      <c r="P19" s="252"/>
      <c r="Q19" s="252"/>
      <c r="R19" s="252"/>
      <c r="S19" s="251"/>
    </row>
    <row r="20" spans="2:19" s="121" customFormat="1" ht="15.75" x14ac:dyDescent="0.25">
      <c r="B20" s="123">
        <v>1</v>
      </c>
      <c r="C20" s="402" t="s">
        <v>453</v>
      </c>
      <c r="D20" s="390">
        <v>1</v>
      </c>
      <c r="E20" s="392">
        <v>16.5466619</v>
      </c>
      <c r="F20" s="391">
        <f>E23</f>
        <v>23.136315700000001</v>
      </c>
      <c r="G20" s="386"/>
      <c r="H20" s="386"/>
      <c r="I20" s="386"/>
      <c r="J20" s="400" t="s">
        <v>454</v>
      </c>
      <c r="K20" s="399">
        <f>K18/(1-K19)</f>
        <v>29.326830917389628</v>
      </c>
      <c r="L20" s="399">
        <f>L18/(1-L19)</f>
        <v>29.392303899296198</v>
      </c>
      <c r="M20" s="399">
        <f>M18/(1-M19)</f>
        <v>29.392303899296198</v>
      </c>
      <c r="N20" s="399">
        <f>N18/(1-N19)</f>
        <v>29.392303899296198</v>
      </c>
      <c r="O20" s="386"/>
      <c r="P20" s="252"/>
      <c r="Q20" s="252"/>
      <c r="R20" s="252"/>
      <c r="S20" s="251"/>
    </row>
    <row r="21" spans="2:19" s="121" customFormat="1" ht="15.75" x14ac:dyDescent="0.25">
      <c r="B21" s="123">
        <v>2</v>
      </c>
      <c r="C21" s="402" t="s">
        <v>455</v>
      </c>
      <c r="D21" s="390">
        <v>2</v>
      </c>
      <c r="E21" s="392">
        <v>6.5896537999999998</v>
      </c>
      <c r="F21" s="391">
        <f>+(I52-I50)</f>
        <v>8.365931848630721</v>
      </c>
      <c r="G21" s="386"/>
      <c r="H21" s="386"/>
      <c r="I21" s="386"/>
      <c r="J21" s="400" t="s">
        <v>39</v>
      </c>
      <c r="K21" s="399">
        <f>K20-K18</f>
        <v>6.2588149470656269</v>
      </c>
      <c r="L21" s="399">
        <f>L20-L18</f>
        <v>6.2727879289721997</v>
      </c>
      <c r="M21" s="399">
        <f>M20-M18</f>
        <v>6.2727879289721997</v>
      </c>
      <c r="N21" s="399">
        <f>N20-N18</f>
        <v>6.2727879289721997</v>
      </c>
      <c r="O21" s="386"/>
      <c r="P21" s="252"/>
      <c r="Q21" s="252"/>
      <c r="R21" s="252"/>
      <c r="S21" s="251"/>
    </row>
    <row r="22" spans="2:19" s="121" customFormat="1" x14ac:dyDescent="0.25">
      <c r="B22" s="123">
        <v>3</v>
      </c>
      <c r="C22" s="402" t="s">
        <v>456</v>
      </c>
      <c r="D22" s="390">
        <v>3</v>
      </c>
      <c r="E22" s="392">
        <v>0</v>
      </c>
      <c r="F22" s="391"/>
      <c r="G22" s="386"/>
      <c r="H22" s="386"/>
      <c r="I22" s="386"/>
      <c r="J22" s="386"/>
      <c r="K22" s="386"/>
      <c r="L22" s="386"/>
      <c r="M22" s="386"/>
      <c r="N22" s="386"/>
      <c r="O22" s="386"/>
      <c r="P22" s="252"/>
      <c r="Q22" s="252"/>
      <c r="R22" s="252"/>
      <c r="S22" s="251"/>
    </row>
    <row r="23" spans="2:19" s="121" customFormat="1" x14ac:dyDescent="0.25">
      <c r="B23" s="123">
        <v>4</v>
      </c>
      <c r="C23" s="402" t="s">
        <v>457</v>
      </c>
      <c r="D23" s="390" t="s">
        <v>458</v>
      </c>
      <c r="E23" s="391">
        <f>E20+E21-E22</f>
        <v>23.136315700000001</v>
      </c>
      <c r="F23" s="391">
        <f>F20+F21-F22</f>
        <v>31.50224754863072</v>
      </c>
      <c r="G23" s="386"/>
      <c r="H23" s="386"/>
      <c r="I23" s="386"/>
      <c r="J23" s="386"/>
      <c r="K23" s="386"/>
      <c r="L23" s="386"/>
      <c r="M23" s="386"/>
      <c r="N23" s="386"/>
      <c r="O23" s="386"/>
      <c r="P23" s="252"/>
      <c r="Q23" s="252"/>
      <c r="R23" s="252"/>
      <c r="S23" s="251"/>
    </row>
    <row r="24" spans="2:19" s="121" customFormat="1" x14ac:dyDescent="0.25">
      <c r="B24" s="233"/>
      <c r="C24" s="386"/>
      <c r="D24" s="386"/>
      <c r="E24" s="386"/>
      <c r="F24" s="386"/>
      <c r="G24" s="386"/>
      <c r="H24" s="386"/>
      <c r="I24" s="386"/>
      <c r="J24" s="386"/>
      <c r="K24" s="386"/>
      <c r="L24" s="386"/>
      <c r="M24" s="386"/>
      <c r="N24" s="386"/>
      <c r="O24" s="252"/>
      <c r="P24" s="252"/>
      <c r="Q24" s="252"/>
      <c r="R24" s="252"/>
      <c r="S24" s="251"/>
    </row>
    <row r="25" spans="2:19" s="121" customFormat="1" x14ac:dyDescent="0.25">
      <c r="B25" s="233"/>
      <c r="C25" s="386"/>
      <c r="D25" s="386"/>
      <c r="E25" s="386"/>
      <c r="F25" s="386"/>
      <c r="G25" s="386"/>
      <c r="H25" s="386"/>
      <c r="I25" s="386"/>
      <c r="J25" s="386"/>
      <c r="K25" s="386"/>
      <c r="L25" s="386"/>
      <c r="M25" s="386"/>
      <c r="N25" s="386"/>
      <c r="O25" s="252"/>
      <c r="P25" s="252"/>
      <c r="Q25" s="252"/>
      <c r="R25" s="252"/>
      <c r="S25" s="251"/>
    </row>
    <row r="26" spans="2:19" s="121" customFormat="1" x14ac:dyDescent="0.25">
      <c r="B26" s="233"/>
      <c r="C26" s="386"/>
      <c r="D26" s="386"/>
      <c r="E26" s="386"/>
      <c r="F26" s="386"/>
      <c r="G26" s="386"/>
      <c r="H26" s="386"/>
      <c r="I26" s="386"/>
      <c r="J26" s="386"/>
      <c r="K26" s="386"/>
      <c r="L26" s="386"/>
      <c r="M26" s="386"/>
      <c r="N26" s="386"/>
      <c r="O26" s="252"/>
      <c r="P26" s="252"/>
      <c r="Q26" s="252"/>
      <c r="R26" s="252"/>
      <c r="S26" s="251"/>
    </row>
    <row r="27" spans="2:19" s="121" customFormat="1" x14ac:dyDescent="0.25">
      <c r="B27" s="829" t="s">
        <v>459</v>
      </c>
      <c r="C27" s="830"/>
      <c r="D27" s="830"/>
      <c r="E27" s="830"/>
      <c r="F27" s="830"/>
      <c r="G27" s="830"/>
      <c r="H27" s="830"/>
      <c r="I27" s="830"/>
      <c r="J27" s="830"/>
      <c r="K27" s="830"/>
      <c r="L27" s="830"/>
      <c r="M27" s="830"/>
      <c r="N27" s="830"/>
      <c r="O27" s="376"/>
      <c r="P27" s="376"/>
      <c r="Q27" s="376"/>
      <c r="R27" s="376"/>
      <c r="S27" s="376"/>
    </row>
    <row r="28" spans="2:19" s="21" customFormat="1" x14ac:dyDescent="0.2">
      <c r="C28" s="397"/>
      <c r="O28" s="189" t="s">
        <v>70</v>
      </c>
    </row>
    <row r="29" spans="2:19" s="21" customFormat="1" x14ac:dyDescent="0.2">
      <c r="B29" s="719" t="s">
        <v>2</v>
      </c>
      <c r="C29" s="719" t="s">
        <v>71</v>
      </c>
      <c r="D29" s="711"/>
      <c r="E29" s="716" t="s">
        <v>72</v>
      </c>
      <c r="F29" s="717"/>
      <c r="G29" s="718"/>
      <c r="H29" s="716" t="s">
        <v>73</v>
      </c>
      <c r="I29" s="717"/>
      <c r="J29" s="718"/>
      <c r="K29" s="719" t="s">
        <v>74</v>
      </c>
      <c r="L29" s="719"/>
      <c r="M29" s="719"/>
      <c r="N29" s="719"/>
      <c r="O29" s="387"/>
    </row>
    <row r="30" spans="2:19" s="21" customFormat="1" ht="28.5" x14ac:dyDescent="0.2">
      <c r="B30" s="814"/>
      <c r="C30" s="814"/>
      <c r="D30" s="712"/>
      <c r="E30" s="22" t="s">
        <v>76</v>
      </c>
      <c r="F30" s="23" t="s">
        <v>77</v>
      </c>
      <c r="G30" s="23" t="s">
        <v>78</v>
      </c>
      <c r="H30" s="23" t="s">
        <v>447</v>
      </c>
      <c r="I30" s="23" t="s">
        <v>303</v>
      </c>
      <c r="J30" s="23" t="s">
        <v>83</v>
      </c>
      <c r="K30" s="23" t="s">
        <v>84</v>
      </c>
      <c r="L30" s="23" t="s">
        <v>85</v>
      </c>
      <c r="M30" s="23" t="s">
        <v>86</v>
      </c>
      <c r="N30" s="23" t="s">
        <v>87</v>
      </c>
      <c r="O30" s="22" t="s">
        <v>75</v>
      </c>
    </row>
    <row r="31" spans="2:19" s="21" customFormat="1" x14ac:dyDescent="0.2">
      <c r="B31" s="814"/>
      <c r="C31" s="814"/>
      <c r="D31" s="808"/>
      <c r="E31" s="23" t="s">
        <v>88</v>
      </c>
      <c r="F31" s="23" t="s">
        <v>89</v>
      </c>
      <c r="G31" s="23" t="s">
        <v>90</v>
      </c>
      <c r="H31" s="23" t="s">
        <v>91</v>
      </c>
      <c r="I31" s="23" t="s">
        <v>92</v>
      </c>
      <c r="J31" s="23" t="s">
        <v>370</v>
      </c>
      <c r="K31" s="23" t="s">
        <v>96</v>
      </c>
      <c r="L31" s="23" t="s">
        <v>96</v>
      </c>
      <c r="M31" s="23" t="s">
        <v>96</v>
      </c>
      <c r="N31" s="23" t="s">
        <v>96</v>
      </c>
      <c r="O31" s="387"/>
    </row>
    <row r="32" spans="2:19" s="21" customFormat="1" x14ac:dyDescent="0.2">
      <c r="B32" s="122">
        <v>1</v>
      </c>
      <c r="C32" s="402" t="s">
        <v>460</v>
      </c>
      <c r="D32" s="390" t="s">
        <v>129</v>
      </c>
      <c r="E32" s="823"/>
      <c r="F32" s="403">
        <v>101.91</v>
      </c>
      <c r="G32" s="826"/>
      <c r="H32" s="826"/>
      <c r="I32" s="404">
        <v>130.38</v>
      </c>
      <c r="J32" s="826"/>
      <c r="K32" s="819"/>
      <c r="L32" s="819"/>
      <c r="M32" s="819"/>
      <c r="N32" s="819"/>
      <c r="O32" s="123"/>
    </row>
    <row r="33" spans="2:15" s="21" customFormat="1" x14ac:dyDescent="0.2">
      <c r="B33" s="122">
        <f>B32+1</f>
        <v>2</v>
      </c>
      <c r="C33" s="402" t="s">
        <v>461</v>
      </c>
      <c r="D33" s="390" t="s">
        <v>136</v>
      </c>
      <c r="E33" s="824"/>
      <c r="F33" s="403">
        <v>70.472019255068503</v>
      </c>
      <c r="G33" s="827"/>
      <c r="H33" s="827"/>
      <c r="I33" s="403">
        <f>+'F2'!K10+'F2'!K11+'F2'!K12+'F5'!H69+I38</f>
        <v>66.027299958757325</v>
      </c>
      <c r="J33" s="827"/>
      <c r="K33" s="820"/>
      <c r="L33" s="820"/>
      <c r="M33" s="820"/>
      <c r="N33" s="820"/>
      <c r="O33" s="123"/>
    </row>
    <row r="34" spans="2:15" s="21" customFormat="1" x14ac:dyDescent="0.2">
      <c r="B34" s="122">
        <f>B33+1</f>
        <v>3</v>
      </c>
      <c r="C34" s="388" t="s">
        <v>462</v>
      </c>
      <c r="D34" s="389" t="s">
        <v>463</v>
      </c>
      <c r="E34" s="824"/>
      <c r="F34" s="403">
        <f>F32-F33</f>
        <v>31.437980744931494</v>
      </c>
      <c r="G34" s="827"/>
      <c r="H34" s="827"/>
      <c r="I34" s="403">
        <f>I32-I33</f>
        <v>64.35270004124267</v>
      </c>
      <c r="J34" s="827"/>
      <c r="K34" s="820"/>
      <c r="L34" s="820"/>
      <c r="M34" s="820"/>
      <c r="N34" s="820"/>
      <c r="O34" s="123"/>
    </row>
    <row r="35" spans="2:15" s="21" customFormat="1" x14ac:dyDescent="0.2">
      <c r="B35" s="122"/>
      <c r="C35" s="388"/>
      <c r="D35" s="389"/>
      <c r="E35" s="824"/>
      <c r="F35" s="403"/>
      <c r="G35" s="827"/>
      <c r="H35" s="827"/>
      <c r="I35" s="405"/>
      <c r="J35" s="827"/>
      <c r="K35" s="820"/>
      <c r="L35" s="820"/>
      <c r="M35" s="820"/>
      <c r="N35" s="820"/>
      <c r="O35" s="123"/>
    </row>
    <row r="36" spans="2:15" s="21" customFormat="1" x14ac:dyDescent="0.2">
      <c r="B36" s="122">
        <v>4</v>
      </c>
      <c r="C36" s="388" t="s">
        <v>464</v>
      </c>
      <c r="D36" s="390"/>
      <c r="E36" s="824"/>
      <c r="F36" s="403"/>
      <c r="G36" s="827"/>
      <c r="H36" s="827"/>
      <c r="I36" s="403"/>
      <c r="J36" s="827"/>
      <c r="K36" s="820"/>
      <c r="L36" s="820"/>
      <c r="M36" s="820"/>
      <c r="N36" s="820"/>
      <c r="O36" s="123"/>
    </row>
    <row r="37" spans="2:15" s="21" customFormat="1" x14ac:dyDescent="0.2">
      <c r="B37" s="122"/>
      <c r="C37" s="388" t="s">
        <v>465</v>
      </c>
      <c r="D37" s="390"/>
      <c r="E37" s="824"/>
      <c r="F37" s="403"/>
      <c r="G37" s="827"/>
      <c r="H37" s="827"/>
      <c r="I37" s="403"/>
      <c r="J37" s="827"/>
      <c r="K37" s="820"/>
      <c r="L37" s="820"/>
      <c r="M37" s="820"/>
      <c r="N37" s="820"/>
      <c r="O37" s="123"/>
    </row>
    <row r="38" spans="2:15" s="21" customFormat="1" x14ac:dyDescent="0.2">
      <c r="B38" s="122">
        <v>5</v>
      </c>
      <c r="C38" s="402" t="s">
        <v>466</v>
      </c>
      <c r="D38" s="390" t="s">
        <v>143</v>
      </c>
      <c r="E38" s="824"/>
      <c r="F38" s="403">
        <v>29.343283199999998</v>
      </c>
      <c r="G38" s="827"/>
      <c r="H38" s="827"/>
      <c r="I38" s="406">
        <f>+'F4'!I52+'F4'!M52</f>
        <v>29.352111126490801</v>
      </c>
      <c r="J38" s="827"/>
      <c r="K38" s="820"/>
      <c r="L38" s="820"/>
      <c r="M38" s="820"/>
      <c r="N38" s="820"/>
      <c r="O38" s="123"/>
    </row>
    <row r="39" spans="2:15" s="21" customFormat="1" x14ac:dyDescent="0.2">
      <c r="B39" s="122">
        <f t="shared" ref="B39:B79" si="1">B38+1</f>
        <v>6</v>
      </c>
      <c r="C39" s="402" t="s">
        <v>467</v>
      </c>
      <c r="D39" s="390" t="s">
        <v>145</v>
      </c>
      <c r="E39" s="824"/>
      <c r="F39" s="403">
        <v>2.2204600000000001E-2</v>
      </c>
      <c r="G39" s="827"/>
      <c r="H39" s="827"/>
      <c r="I39" s="403"/>
      <c r="J39" s="827"/>
      <c r="K39" s="820"/>
      <c r="L39" s="820"/>
      <c r="M39" s="820"/>
      <c r="N39" s="820"/>
      <c r="O39" s="123"/>
    </row>
    <row r="40" spans="2:15" s="21" customFormat="1" x14ac:dyDescent="0.2">
      <c r="B40" s="122">
        <f t="shared" si="1"/>
        <v>7</v>
      </c>
      <c r="C40" s="388" t="s">
        <v>468</v>
      </c>
      <c r="D40" s="389" t="s">
        <v>469</v>
      </c>
      <c r="E40" s="824"/>
      <c r="F40" s="403">
        <f>F38+F39</f>
        <v>29.365487799999997</v>
      </c>
      <c r="G40" s="827"/>
      <c r="H40" s="827"/>
      <c r="I40" s="406">
        <f>SUM(I38:I39)</f>
        <v>29.352111126490801</v>
      </c>
      <c r="J40" s="827"/>
      <c r="K40" s="820"/>
      <c r="L40" s="820"/>
      <c r="M40" s="820"/>
      <c r="N40" s="820"/>
      <c r="O40" s="123"/>
    </row>
    <row r="41" spans="2:15" s="21" customFormat="1" x14ac:dyDescent="0.2">
      <c r="B41" s="122"/>
      <c r="C41" s="388" t="s">
        <v>470</v>
      </c>
      <c r="D41" s="389"/>
      <c r="E41" s="824"/>
      <c r="F41" s="403"/>
      <c r="G41" s="827"/>
      <c r="H41" s="827"/>
      <c r="I41" s="403"/>
      <c r="J41" s="827"/>
      <c r="K41" s="820"/>
      <c r="L41" s="820"/>
      <c r="M41" s="820"/>
      <c r="N41" s="820"/>
      <c r="O41" s="123"/>
    </row>
    <row r="42" spans="2:15" s="21" customFormat="1" x14ac:dyDescent="0.2">
      <c r="B42" s="122">
        <v>8</v>
      </c>
      <c r="C42" s="402" t="s">
        <v>471</v>
      </c>
      <c r="D42" s="390" t="s">
        <v>472</v>
      </c>
      <c r="E42" s="824"/>
      <c r="F42" s="403">
        <v>52.8284533</v>
      </c>
      <c r="G42" s="827"/>
      <c r="H42" s="827"/>
      <c r="I42" s="406">
        <v>44.9</v>
      </c>
      <c r="J42" s="827"/>
      <c r="K42" s="820"/>
      <c r="L42" s="820"/>
      <c r="M42" s="820"/>
      <c r="N42" s="820"/>
      <c r="O42" s="123"/>
    </row>
    <row r="43" spans="2:15" s="21" customFormat="1" x14ac:dyDescent="0.2">
      <c r="B43" s="122">
        <f t="shared" si="1"/>
        <v>9</v>
      </c>
      <c r="C43" s="402" t="s">
        <v>473</v>
      </c>
      <c r="D43" s="390" t="s">
        <v>474</v>
      </c>
      <c r="E43" s="824"/>
      <c r="F43" s="403">
        <v>4.2969999999999998E-4</v>
      </c>
      <c r="G43" s="827"/>
      <c r="H43" s="827"/>
      <c r="I43" s="406"/>
      <c r="J43" s="827"/>
      <c r="K43" s="820"/>
      <c r="L43" s="820"/>
      <c r="M43" s="820"/>
      <c r="N43" s="820"/>
      <c r="O43" s="123"/>
    </row>
    <row r="44" spans="2:15" s="21" customFormat="1" x14ac:dyDescent="0.2">
      <c r="B44" s="122">
        <f t="shared" si="1"/>
        <v>10</v>
      </c>
      <c r="C44" s="402" t="s">
        <v>475</v>
      </c>
      <c r="D44" s="390" t="s">
        <v>476</v>
      </c>
      <c r="E44" s="824"/>
      <c r="F44" s="403"/>
      <c r="G44" s="827"/>
      <c r="H44" s="827"/>
      <c r="I44" s="406"/>
      <c r="J44" s="827"/>
      <c r="K44" s="820"/>
      <c r="L44" s="820"/>
      <c r="M44" s="820"/>
      <c r="N44" s="820"/>
      <c r="O44" s="123"/>
    </row>
    <row r="45" spans="2:15" s="21" customFormat="1" x14ac:dyDescent="0.2">
      <c r="B45" s="122">
        <f t="shared" si="1"/>
        <v>11</v>
      </c>
      <c r="C45" s="402" t="s">
        <v>477</v>
      </c>
      <c r="D45" s="407" t="s">
        <v>478</v>
      </c>
      <c r="E45" s="824"/>
      <c r="F45" s="403"/>
      <c r="G45" s="827"/>
      <c r="H45" s="827"/>
      <c r="I45" s="406"/>
      <c r="J45" s="827"/>
      <c r="K45" s="820"/>
      <c r="L45" s="820"/>
      <c r="M45" s="820"/>
      <c r="N45" s="820"/>
      <c r="O45" s="123"/>
    </row>
    <row r="46" spans="2:15" s="21" customFormat="1" x14ac:dyDescent="0.2">
      <c r="B46" s="122">
        <f t="shared" si="1"/>
        <v>12</v>
      </c>
      <c r="C46" s="402" t="s">
        <v>479</v>
      </c>
      <c r="D46" s="407" t="s">
        <v>480</v>
      </c>
      <c r="E46" s="824"/>
      <c r="F46" s="403"/>
      <c r="G46" s="827"/>
      <c r="H46" s="827"/>
      <c r="I46" s="406"/>
      <c r="J46" s="827"/>
      <c r="K46" s="820"/>
      <c r="L46" s="820"/>
      <c r="M46" s="820"/>
      <c r="N46" s="820"/>
      <c r="O46" s="123"/>
    </row>
    <row r="47" spans="2:15" s="21" customFormat="1" x14ac:dyDescent="0.2">
      <c r="B47" s="122">
        <f t="shared" si="1"/>
        <v>13</v>
      </c>
      <c r="C47" s="388" t="s">
        <v>481</v>
      </c>
      <c r="D47" s="389" t="s">
        <v>482</v>
      </c>
      <c r="E47" s="824"/>
      <c r="F47" s="403">
        <f>SUM(F42:F46)</f>
        <v>52.828882999999998</v>
      </c>
      <c r="G47" s="827"/>
      <c r="H47" s="827"/>
      <c r="I47" s="406">
        <f>SUM(I42:I46)</f>
        <v>44.9</v>
      </c>
      <c r="J47" s="827"/>
      <c r="K47" s="820"/>
      <c r="L47" s="820"/>
      <c r="M47" s="820"/>
      <c r="N47" s="820"/>
      <c r="O47" s="123"/>
    </row>
    <row r="48" spans="2:15" s="21" customFormat="1" x14ac:dyDescent="0.2">
      <c r="B48" s="122">
        <f t="shared" si="1"/>
        <v>14</v>
      </c>
      <c r="C48" s="388" t="s">
        <v>483</v>
      </c>
      <c r="D48" s="389" t="s">
        <v>484</v>
      </c>
      <c r="E48" s="824"/>
      <c r="F48" s="403">
        <f>F34+F40-F47</f>
        <v>7.9745855449314931</v>
      </c>
      <c r="G48" s="827"/>
      <c r="H48" s="827"/>
      <c r="I48" s="406">
        <f>+I34+I40-I47</f>
        <v>48.804811167733469</v>
      </c>
      <c r="J48" s="827"/>
      <c r="K48" s="820"/>
      <c r="L48" s="820"/>
      <c r="M48" s="820"/>
      <c r="N48" s="820"/>
      <c r="O48" s="123"/>
    </row>
    <row r="49" spans="2:15" s="21" customFormat="1" x14ac:dyDescent="0.2">
      <c r="B49" s="122"/>
      <c r="C49" s="402"/>
      <c r="D49" s="390"/>
      <c r="E49" s="824"/>
      <c r="F49" s="403"/>
      <c r="G49" s="827"/>
      <c r="H49" s="827"/>
      <c r="I49" s="403"/>
      <c r="J49" s="827"/>
      <c r="K49" s="820"/>
      <c r="L49" s="820"/>
      <c r="M49" s="820"/>
      <c r="N49" s="820"/>
      <c r="O49" s="123"/>
    </row>
    <row r="50" spans="2:15" s="21" customFormat="1" ht="20.25" customHeight="1" x14ac:dyDescent="0.2">
      <c r="B50" s="122">
        <v>15</v>
      </c>
      <c r="C50" s="388" t="s">
        <v>485</v>
      </c>
      <c r="D50" s="389" t="s">
        <v>486</v>
      </c>
      <c r="E50" s="824"/>
      <c r="F50" s="403">
        <v>0</v>
      </c>
      <c r="G50" s="827"/>
      <c r="H50" s="827"/>
      <c r="I50" s="406">
        <v>5.3679639833711246</v>
      </c>
      <c r="J50" s="827"/>
      <c r="K50" s="820"/>
      <c r="L50" s="820"/>
      <c r="M50" s="820"/>
      <c r="N50" s="820"/>
      <c r="O50" s="123"/>
    </row>
    <row r="51" spans="2:15" s="21" customFormat="1" x14ac:dyDescent="0.2">
      <c r="B51" s="122"/>
      <c r="C51" s="388"/>
      <c r="D51" s="389"/>
      <c r="E51" s="824"/>
      <c r="F51" s="403"/>
      <c r="G51" s="827"/>
      <c r="H51" s="827"/>
      <c r="I51" s="406"/>
      <c r="J51" s="827"/>
      <c r="K51" s="820"/>
      <c r="L51" s="820"/>
      <c r="M51" s="820"/>
      <c r="N51" s="820"/>
      <c r="O51" s="123"/>
    </row>
    <row r="52" spans="2:15" s="21" customFormat="1" ht="28.5" x14ac:dyDescent="0.2">
      <c r="B52" s="122">
        <v>16</v>
      </c>
      <c r="C52" s="388" t="s">
        <v>487</v>
      </c>
      <c r="D52" s="408" t="s">
        <v>488</v>
      </c>
      <c r="E52" s="824"/>
      <c r="F52" s="403">
        <f>+F83</f>
        <v>6.589653785447366</v>
      </c>
      <c r="G52" s="827"/>
      <c r="H52" s="827"/>
      <c r="I52" s="406">
        <f>+I83</f>
        <v>13.733895832001846</v>
      </c>
      <c r="J52" s="827"/>
      <c r="K52" s="820"/>
      <c r="L52" s="820"/>
      <c r="M52" s="820"/>
      <c r="N52" s="820"/>
      <c r="O52" s="123"/>
    </row>
    <row r="53" spans="2:15" s="21" customFormat="1" x14ac:dyDescent="0.2">
      <c r="B53" s="122"/>
      <c r="C53" s="402"/>
      <c r="D53" s="390"/>
      <c r="E53" s="824"/>
      <c r="F53" s="403"/>
      <c r="G53" s="827"/>
      <c r="H53" s="827"/>
      <c r="I53" s="403"/>
      <c r="J53" s="827"/>
      <c r="K53" s="820"/>
      <c r="L53" s="820"/>
      <c r="M53" s="820"/>
      <c r="N53" s="820"/>
      <c r="O53" s="123"/>
    </row>
    <row r="54" spans="2:15" s="21" customFormat="1" x14ac:dyDescent="0.2">
      <c r="B54" s="122">
        <v>17</v>
      </c>
      <c r="C54" s="388" t="s">
        <v>489</v>
      </c>
      <c r="D54" s="389" t="s">
        <v>490</v>
      </c>
      <c r="E54" s="824"/>
      <c r="F54" s="403">
        <f>MAX(F52,F50)</f>
        <v>6.589653785447366</v>
      </c>
      <c r="G54" s="827"/>
      <c r="H54" s="827"/>
      <c r="I54" s="406">
        <f>MAX(I52,I50)</f>
        <v>13.733895832001846</v>
      </c>
      <c r="J54" s="827"/>
      <c r="K54" s="820"/>
      <c r="L54" s="820"/>
      <c r="M54" s="820"/>
      <c r="N54" s="820"/>
      <c r="O54" s="123"/>
    </row>
    <row r="55" spans="2:15" s="21" customFormat="1" x14ac:dyDescent="0.2">
      <c r="B55" s="122"/>
      <c r="C55" s="388"/>
      <c r="D55" s="389"/>
      <c r="E55" s="824"/>
      <c r="F55" s="403"/>
      <c r="G55" s="827"/>
      <c r="H55" s="827"/>
      <c r="I55" s="406"/>
      <c r="J55" s="827"/>
      <c r="K55" s="820"/>
      <c r="L55" s="820"/>
      <c r="M55" s="820"/>
      <c r="N55" s="820"/>
      <c r="O55" s="123"/>
    </row>
    <row r="56" spans="2:15" s="21" customFormat="1" x14ac:dyDescent="0.2">
      <c r="B56" s="122">
        <v>18</v>
      </c>
      <c r="C56" s="388" t="s">
        <v>491</v>
      </c>
      <c r="D56" s="389" t="s">
        <v>492</v>
      </c>
      <c r="E56" s="824"/>
      <c r="F56" s="403">
        <f>+F54</f>
        <v>6.589653785447366</v>
      </c>
      <c r="G56" s="827"/>
      <c r="H56" s="827"/>
      <c r="I56" s="406">
        <f>+I54</f>
        <v>13.733895832001846</v>
      </c>
      <c r="J56" s="827"/>
      <c r="K56" s="820"/>
      <c r="L56" s="820"/>
      <c r="M56" s="820"/>
      <c r="N56" s="820"/>
      <c r="O56" s="123"/>
    </row>
    <row r="57" spans="2:15" s="21" customFormat="1" x14ac:dyDescent="0.2">
      <c r="B57" s="122"/>
      <c r="C57" s="402"/>
      <c r="D57" s="390"/>
      <c r="E57" s="824"/>
      <c r="F57" s="403"/>
      <c r="G57" s="827"/>
      <c r="H57" s="827"/>
      <c r="I57" s="406"/>
      <c r="J57" s="827"/>
      <c r="K57" s="820"/>
      <c r="L57" s="820"/>
      <c r="M57" s="820"/>
      <c r="N57" s="820"/>
      <c r="O57" s="123"/>
    </row>
    <row r="58" spans="2:15" s="21" customFormat="1" x14ac:dyDescent="0.2">
      <c r="B58" s="122">
        <v>19</v>
      </c>
      <c r="C58" s="402" t="s">
        <v>493</v>
      </c>
      <c r="D58" s="390" t="s">
        <v>494</v>
      </c>
      <c r="E58" s="825"/>
      <c r="F58" s="403">
        <f>+F56/F54</f>
        <v>1</v>
      </c>
      <c r="G58" s="828"/>
      <c r="H58" s="828"/>
      <c r="I58" s="409">
        <f>+I56/I54</f>
        <v>1</v>
      </c>
      <c r="J58" s="828"/>
      <c r="K58" s="821"/>
      <c r="L58" s="821"/>
      <c r="M58" s="821"/>
      <c r="N58" s="821"/>
      <c r="O58" s="123"/>
    </row>
    <row r="59" spans="2:15" s="21" customFormat="1" x14ac:dyDescent="0.2">
      <c r="B59" s="122">
        <f t="shared" si="1"/>
        <v>20</v>
      </c>
      <c r="C59" s="388" t="s">
        <v>495</v>
      </c>
      <c r="D59" s="389" t="s">
        <v>496</v>
      </c>
      <c r="E59" s="389"/>
      <c r="F59" s="410">
        <f>+F58*F56</f>
        <v>6.589653785447366</v>
      </c>
      <c r="G59" s="411"/>
      <c r="H59" s="411">
        <f>H10</f>
        <v>6.21</v>
      </c>
      <c r="I59" s="412">
        <f>+I58*I56</f>
        <v>13.733895832001846</v>
      </c>
      <c r="J59" s="413">
        <f>I59-H59</f>
        <v>7.5238958320018456</v>
      </c>
      <c r="K59" s="309">
        <f>K21</f>
        <v>6.2588149470656269</v>
      </c>
      <c r="L59" s="309">
        <f t="shared" ref="L59:N59" si="2">L21</f>
        <v>6.2727879289721997</v>
      </c>
      <c r="M59" s="309">
        <f t="shared" si="2"/>
        <v>6.2727879289721997</v>
      </c>
      <c r="N59" s="309">
        <f t="shared" si="2"/>
        <v>6.2727879289721997</v>
      </c>
      <c r="O59" s="123"/>
    </row>
    <row r="60" spans="2:15" s="21" customFormat="1" x14ac:dyDescent="0.2">
      <c r="B60" s="122"/>
      <c r="C60" s="402"/>
      <c r="D60" s="390"/>
      <c r="E60" s="390"/>
      <c r="F60" s="391"/>
      <c r="G60" s="391"/>
      <c r="H60" s="391"/>
      <c r="I60" s="414"/>
      <c r="J60" s="414"/>
      <c r="K60" s="123"/>
      <c r="L60" s="123"/>
      <c r="M60" s="123"/>
      <c r="N60" s="123"/>
      <c r="O60" s="123"/>
    </row>
    <row r="61" spans="2:15" s="21" customFormat="1" x14ac:dyDescent="0.2">
      <c r="B61" s="415"/>
      <c r="C61" s="416" t="s">
        <v>497</v>
      </c>
      <c r="D61" s="417"/>
      <c r="E61" s="417"/>
      <c r="F61" s="417"/>
      <c r="G61" s="417"/>
      <c r="H61" s="417"/>
      <c r="I61" s="418"/>
      <c r="J61" s="418"/>
      <c r="K61" s="419"/>
      <c r="L61" s="419"/>
      <c r="M61" s="419"/>
      <c r="N61" s="419"/>
      <c r="O61" s="419"/>
    </row>
    <row r="62" spans="2:15" s="21" customFormat="1" x14ac:dyDescent="0.2">
      <c r="B62" s="122">
        <v>21</v>
      </c>
      <c r="C62" s="402" t="s">
        <v>460</v>
      </c>
      <c r="D62" s="390" t="s">
        <v>129</v>
      </c>
      <c r="E62" s="823"/>
      <c r="F62" s="403">
        <f>+F32</f>
        <v>101.91</v>
      </c>
      <c r="G62" s="826"/>
      <c r="H62" s="826"/>
      <c r="I62" s="403">
        <f>+I32</f>
        <v>130.38</v>
      </c>
      <c r="J62" s="826"/>
      <c r="K62" s="819"/>
      <c r="L62" s="819"/>
      <c r="M62" s="819"/>
      <c r="N62" s="819"/>
      <c r="O62" s="123"/>
    </row>
    <row r="63" spans="2:15" s="21" customFormat="1" x14ac:dyDescent="0.2">
      <c r="B63" s="122">
        <f t="shared" si="1"/>
        <v>22</v>
      </c>
      <c r="C63" s="402" t="s">
        <v>461</v>
      </c>
      <c r="D63" s="390" t="s">
        <v>136</v>
      </c>
      <c r="E63" s="824"/>
      <c r="F63" s="403">
        <f>+F33</f>
        <v>70.472019255068503</v>
      </c>
      <c r="G63" s="827"/>
      <c r="H63" s="827"/>
      <c r="I63" s="403">
        <f>+I33</f>
        <v>66.027299958757325</v>
      </c>
      <c r="J63" s="827"/>
      <c r="K63" s="820"/>
      <c r="L63" s="820"/>
      <c r="M63" s="820"/>
      <c r="N63" s="820"/>
      <c r="O63" s="123"/>
    </row>
    <row r="64" spans="2:15" s="21" customFormat="1" x14ac:dyDescent="0.2">
      <c r="B64" s="122">
        <f>B63+1</f>
        <v>23</v>
      </c>
      <c r="C64" s="388" t="s">
        <v>462</v>
      </c>
      <c r="D64" s="389" t="s">
        <v>463</v>
      </c>
      <c r="E64" s="824"/>
      <c r="F64" s="403">
        <f>+F62-F63</f>
        <v>31.437980744931494</v>
      </c>
      <c r="G64" s="827"/>
      <c r="H64" s="827"/>
      <c r="I64" s="403">
        <f>+I62-I63</f>
        <v>64.35270004124267</v>
      </c>
      <c r="J64" s="827"/>
      <c r="K64" s="820"/>
      <c r="L64" s="820"/>
      <c r="M64" s="820"/>
      <c r="N64" s="820"/>
      <c r="O64" s="123"/>
    </row>
    <row r="65" spans="2:15" s="21" customFormat="1" x14ac:dyDescent="0.2">
      <c r="B65" s="122"/>
      <c r="C65" s="388"/>
      <c r="D65" s="389"/>
      <c r="E65" s="824"/>
      <c r="F65" s="403"/>
      <c r="G65" s="827"/>
      <c r="H65" s="827"/>
      <c r="I65" s="412"/>
      <c r="J65" s="827"/>
      <c r="K65" s="820"/>
      <c r="L65" s="820"/>
      <c r="M65" s="820"/>
      <c r="N65" s="820"/>
      <c r="O65" s="123"/>
    </row>
    <row r="66" spans="2:15" s="21" customFormat="1" x14ac:dyDescent="0.2">
      <c r="B66" s="122">
        <v>24</v>
      </c>
      <c r="C66" s="388" t="s">
        <v>498</v>
      </c>
      <c r="D66" s="390"/>
      <c r="E66" s="824"/>
      <c r="F66" s="403">
        <f>4572/10^7</f>
        <v>4.572E-4</v>
      </c>
      <c r="G66" s="827"/>
      <c r="H66" s="827"/>
      <c r="I66" s="420"/>
      <c r="J66" s="827"/>
      <c r="K66" s="820"/>
      <c r="L66" s="820"/>
      <c r="M66" s="820"/>
      <c r="N66" s="820"/>
      <c r="O66" s="123"/>
    </row>
    <row r="67" spans="2:15" s="21" customFormat="1" x14ac:dyDescent="0.2">
      <c r="B67" s="122">
        <f t="shared" si="1"/>
        <v>25</v>
      </c>
      <c r="C67" s="402" t="s">
        <v>276</v>
      </c>
      <c r="D67" s="390"/>
      <c r="E67" s="824"/>
      <c r="F67" s="403"/>
      <c r="G67" s="827"/>
      <c r="H67" s="827"/>
      <c r="I67" s="420"/>
      <c r="J67" s="827"/>
      <c r="K67" s="820"/>
      <c r="L67" s="820"/>
      <c r="M67" s="820"/>
      <c r="N67" s="820"/>
      <c r="O67" s="123"/>
    </row>
    <row r="68" spans="2:15" s="21" customFormat="1" x14ac:dyDescent="0.2">
      <c r="B68" s="122">
        <f t="shared" si="1"/>
        <v>26</v>
      </c>
      <c r="C68" s="402" t="s">
        <v>499</v>
      </c>
      <c r="D68" s="390"/>
      <c r="E68" s="824"/>
      <c r="F68" s="403"/>
      <c r="G68" s="827"/>
      <c r="H68" s="827"/>
      <c r="I68" s="420"/>
      <c r="J68" s="827"/>
      <c r="K68" s="820"/>
      <c r="L68" s="820"/>
      <c r="M68" s="820"/>
      <c r="N68" s="820"/>
      <c r="O68" s="123"/>
    </row>
    <row r="69" spans="2:15" s="21" customFormat="1" x14ac:dyDescent="0.2">
      <c r="B69" s="122">
        <f t="shared" si="1"/>
        <v>27</v>
      </c>
      <c r="C69" s="402"/>
      <c r="D69" s="390"/>
      <c r="E69" s="824"/>
      <c r="F69" s="403"/>
      <c r="G69" s="827"/>
      <c r="H69" s="827"/>
      <c r="I69" s="420"/>
      <c r="J69" s="827"/>
      <c r="K69" s="820"/>
      <c r="L69" s="820"/>
      <c r="M69" s="820"/>
      <c r="N69" s="820"/>
      <c r="O69" s="123"/>
    </row>
    <row r="70" spans="2:15" s="21" customFormat="1" x14ac:dyDescent="0.2">
      <c r="B70" s="122">
        <f t="shared" si="1"/>
        <v>28</v>
      </c>
      <c r="C70" s="402"/>
      <c r="D70" s="390"/>
      <c r="E70" s="824"/>
      <c r="F70" s="403"/>
      <c r="G70" s="827"/>
      <c r="H70" s="827"/>
      <c r="I70" s="420"/>
      <c r="J70" s="827"/>
      <c r="K70" s="820"/>
      <c r="L70" s="820"/>
      <c r="M70" s="820"/>
      <c r="N70" s="820"/>
      <c r="O70" s="123"/>
    </row>
    <row r="71" spans="2:15" s="21" customFormat="1" x14ac:dyDescent="0.2">
      <c r="B71" s="122">
        <f t="shared" si="1"/>
        <v>29</v>
      </c>
      <c r="C71" s="402"/>
      <c r="D71" s="390"/>
      <c r="E71" s="824"/>
      <c r="F71" s="403"/>
      <c r="G71" s="827"/>
      <c r="H71" s="827"/>
      <c r="I71" s="420"/>
      <c r="J71" s="827"/>
      <c r="K71" s="820"/>
      <c r="L71" s="820"/>
      <c r="M71" s="820"/>
      <c r="N71" s="820"/>
      <c r="O71" s="123"/>
    </row>
    <row r="72" spans="2:15" s="21" customFormat="1" x14ac:dyDescent="0.2">
      <c r="B72" s="122">
        <f t="shared" si="1"/>
        <v>30</v>
      </c>
      <c r="C72" s="421" t="s">
        <v>500</v>
      </c>
      <c r="D72" s="389" t="s">
        <v>143</v>
      </c>
      <c r="E72" s="824"/>
      <c r="F72" s="403">
        <f>SUM(F66:F71)</f>
        <v>4.572E-4</v>
      </c>
      <c r="G72" s="827"/>
      <c r="H72" s="827"/>
      <c r="I72" s="412"/>
      <c r="J72" s="827"/>
      <c r="K72" s="820"/>
      <c r="L72" s="820"/>
      <c r="M72" s="820"/>
      <c r="N72" s="820"/>
      <c r="O72" s="123"/>
    </row>
    <row r="73" spans="2:15" s="21" customFormat="1" x14ac:dyDescent="0.2">
      <c r="B73" s="122"/>
      <c r="C73" s="402"/>
      <c r="D73" s="390"/>
      <c r="E73" s="824"/>
      <c r="F73" s="403"/>
      <c r="G73" s="827"/>
      <c r="H73" s="827"/>
      <c r="I73" s="422"/>
      <c r="J73" s="827"/>
      <c r="K73" s="820"/>
      <c r="L73" s="820"/>
      <c r="M73" s="820"/>
      <c r="N73" s="820"/>
      <c r="O73" s="123"/>
    </row>
    <row r="74" spans="2:15" s="21" customFormat="1" x14ac:dyDescent="0.2">
      <c r="B74" s="122">
        <v>31</v>
      </c>
      <c r="C74" s="388" t="s">
        <v>501</v>
      </c>
      <c r="D74" s="389"/>
      <c r="E74" s="824"/>
      <c r="F74" s="403"/>
      <c r="G74" s="827"/>
      <c r="H74" s="827"/>
      <c r="I74" s="412"/>
      <c r="J74" s="827"/>
      <c r="K74" s="820"/>
      <c r="L74" s="820"/>
      <c r="M74" s="820"/>
      <c r="N74" s="820"/>
      <c r="O74" s="123"/>
    </row>
    <row r="75" spans="2:15" s="21" customFormat="1" x14ac:dyDescent="0.2">
      <c r="B75" s="122">
        <f t="shared" si="1"/>
        <v>32</v>
      </c>
      <c r="C75" s="402" t="s">
        <v>499</v>
      </c>
      <c r="D75" s="390"/>
      <c r="E75" s="824"/>
      <c r="F75" s="403"/>
      <c r="G75" s="827"/>
      <c r="H75" s="827"/>
      <c r="I75" s="390"/>
      <c r="J75" s="827"/>
      <c r="K75" s="820"/>
      <c r="L75" s="820"/>
      <c r="M75" s="820"/>
      <c r="N75" s="820"/>
      <c r="O75" s="123"/>
    </row>
    <row r="76" spans="2:15" s="21" customFormat="1" x14ac:dyDescent="0.2">
      <c r="B76" s="122">
        <f t="shared" si="1"/>
        <v>33</v>
      </c>
      <c r="C76" s="402" t="s">
        <v>276</v>
      </c>
      <c r="D76" s="390"/>
      <c r="E76" s="824"/>
      <c r="F76" s="403"/>
      <c r="G76" s="827"/>
      <c r="H76" s="827"/>
      <c r="I76" s="390"/>
      <c r="J76" s="827"/>
      <c r="K76" s="820"/>
      <c r="L76" s="820"/>
      <c r="M76" s="820"/>
      <c r="N76" s="820"/>
      <c r="O76" s="123"/>
    </row>
    <row r="77" spans="2:15" s="21" customFormat="1" x14ac:dyDescent="0.2">
      <c r="B77" s="122">
        <f t="shared" si="1"/>
        <v>34</v>
      </c>
      <c r="C77" s="402"/>
      <c r="D77" s="390"/>
      <c r="E77" s="824"/>
      <c r="F77" s="403"/>
      <c r="G77" s="827"/>
      <c r="H77" s="827"/>
      <c r="I77" s="390"/>
      <c r="J77" s="827"/>
      <c r="K77" s="820"/>
      <c r="L77" s="820"/>
      <c r="M77" s="820"/>
      <c r="N77" s="820"/>
      <c r="O77" s="123"/>
    </row>
    <row r="78" spans="2:15" s="21" customFormat="1" x14ac:dyDescent="0.2">
      <c r="B78" s="122">
        <f t="shared" si="1"/>
        <v>35</v>
      </c>
      <c r="C78" s="402"/>
      <c r="D78" s="389"/>
      <c r="E78" s="824"/>
      <c r="F78" s="403"/>
      <c r="G78" s="827"/>
      <c r="H78" s="827"/>
      <c r="I78" s="390"/>
      <c r="J78" s="827"/>
      <c r="K78" s="820"/>
      <c r="L78" s="820"/>
      <c r="M78" s="820"/>
      <c r="N78" s="820"/>
      <c r="O78" s="123"/>
    </row>
    <row r="79" spans="2:15" s="21" customFormat="1" x14ac:dyDescent="0.2">
      <c r="B79" s="122">
        <f t="shared" si="1"/>
        <v>36</v>
      </c>
      <c r="C79" s="421" t="s">
        <v>500</v>
      </c>
      <c r="D79" s="389" t="s">
        <v>145</v>
      </c>
      <c r="E79" s="824"/>
      <c r="F79" s="403"/>
      <c r="G79" s="827"/>
      <c r="H79" s="827"/>
      <c r="I79" s="389"/>
      <c r="J79" s="827"/>
      <c r="K79" s="820"/>
      <c r="L79" s="820"/>
      <c r="M79" s="820"/>
      <c r="N79" s="820"/>
      <c r="O79" s="123"/>
    </row>
    <row r="80" spans="2:15" s="21" customFormat="1" x14ac:dyDescent="0.2">
      <c r="B80" s="122"/>
      <c r="C80" s="388"/>
      <c r="D80" s="389"/>
      <c r="E80" s="824"/>
      <c r="F80" s="403"/>
      <c r="G80" s="827"/>
      <c r="H80" s="827"/>
      <c r="I80" s="412"/>
      <c r="J80" s="827"/>
      <c r="K80" s="820"/>
      <c r="L80" s="820"/>
      <c r="M80" s="820"/>
      <c r="N80" s="820"/>
      <c r="O80" s="123"/>
    </row>
    <row r="81" spans="2:15" s="21" customFormat="1" x14ac:dyDescent="0.2">
      <c r="B81" s="122">
        <v>37</v>
      </c>
      <c r="C81" s="388" t="s">
        <v>502</v>
      </c>
      <c r="D81" s="389" t="s">
        <v>503</v>
      </c>
      <c r="E81" s="824"/>
      <c r="F81" s="403">
        <f>+F64+F72</f>
        <v>31.438437944931493</v>
      </c>
      <c r="G81" s="827"/>
      <c r="H81" s="827"/>
      <c r="I81" s="412">
        <f>+I64+I72</f>
        <v>64.35270004124267</v>
      </c>
      <c r="J81" s="827"/>
      <c r="K81" s="820"/>
      <c r="L81" s="820"/>
      <c r="M81" s="820"/>
      <c r="N81" s="820"/>
      <c r="O81" s="123"/>
    </row>
    <row r="82" spans="2:15" s="21" customFormat="1" x14ac:dyDescent="0.2">
      <c r="B82" s="122"/>
      <c r="C82" s="402"/>
      <c r="D82" s="390"/>
      <c r="E82" s="825"/>
      <c r="F82" s="403"/>
      <c r="G82" s="828"/>
      <c r="H82" s="828"/>
      <c r="I82" s="390"/>
      <c r="J82" s="828"/>
      <c r="K82" s="821"/>
      <c r="L82" s="821"/>
      <c r="M82" s="821"/>
      <c r="N82" s="821"/>
      <c r="O82" s="123"/>
    </row>
    <row r="83" spans="2:15" s="21" customFormat="1" x14ac:dyDescent="0.2">
      <c r="B83" s="122">
        <v>38</v>
      </c>
      <c r="C83" s="388" t="s">
        <v>487</v>
      </c>
      <c r="D83" s="389"/>
      <c r="E83" s="389"/>
      <c r="F83" s="410">
        <f>+F81*18.5%*1.1*1.03</f>
        <v>6.589653785447366</v>
      </c>
      <c r="G83" s="391"/>
      <c r="H83" s="391">
        <f>H59</f>
        <v>6.21</v>
      </c>
      <c r="I83" s="412">
        <f>+I81*18.5%*1.12*1.03</f>
        <v>13.733895832001846</v>
      </c>
      <c r="J83" s="413">
        <f>I83-H83</f>
        <v>7.5238958320018456</v>
      </c>
      <c r="K83" s="309">
        <f>K59</f>
        <v>6.2588149470656269</v>
      </c>
      <c r="L83" s="309">
        <f t="shared" ref="L83:N83" si="3">L59</f>
        <v>6.2727879289721997</v>
      </c>
      <c r="M83" s="309">
        <f t="shared" si="3"/>
        <v>6.2727879289721997</v>
      </c>
      <c r="N83" s="309">
        <f t="shared" si="3"/>
        <v>6.2727879289721997</v>
      </c>
      <c r="O83" s="123"/>
    </row>
    <row r="84" spans="2:15" s="21" customFormat="1" x14ac:dyDescent="0.2">
      <c r="C84" s="397"/>
    </row>
    <row r="85" spans="2:15" s="21" customFormat="1" x14ac:dyDescent="0.2">
      <c r="C85" s="423" t="s">
        <v>504</v>
      </c>
      <c r="D85" s="423"/>
      <c r="E85" s="423"/>
      <c r="F85" s="328"/>
      <c r="G85" s="328"/>
      <c r="H85" s="328"/>
      <c r="I85" s="328"/>
      <c r="J85" s="328"/>
      <c r="K85" s="328"/>
      <c r="L85" s="397"/>
      <c r="M85" s="397"/>
      <c r="N85" s="397"/>
    </row>
    <row r="86" spans="2:15" s="21" customFormat="1" x14ac:dyDescent="0.2">
      <c r="C86" s="822" t="s">
        <v>449</v>
      </c>
      <c r="D86" s="822"/>
      <c r="E86" s="822"/>
      <c r="F86" s="822"/>
      <c r="G86" s="822"/>
      <c r="H86" s="822"/>
      <c r="I86" s="822"/>
      <c r="J86" s="822"/>
      <c r="K86" s="822"/>
    </row>
    <row r="87" spans="2:15" s="21" customFormat="1" x14ac:dyDescent="0.2">
      <c r="C87" s="397"/>
    </row>
  </sheetData>
  <mergeCells count="34">
    <mergeCell ref="K7:N7"/>
    <mergeCell ref="B7:B9"/>
    <mergeCell ref="C7:C9"/>
    <mergeCell ref="D7:D9"/>
    <mergeCell ref="E7:G7"/>
    <mergeCell ref="H7:J7"/>
    <mergeCell ref="B29:B31"/>
    <mergeCell ref="C29:C31"/>
    <mergeCell ref="D29:D31"/>
    <mergeCell ref="E29:G29"/>
    <mergeCell ref="H29:J29"/>
    <mergeCell ref="B15:F15"/>
    <mergeCell ref="B17:B19"/>
    <mergeCell ref="C17:C19"/>
    <mergeCell ref="D17:D19"/>
    <mergeCell ref="B27:N27"/>
    <mergeCell ref="K29:N29"/>
    <mergeCell ref="E32:E58"/>
    <mergeCell ref="G32:G58"/>
    <mergeCell ref="H32:H58"/>
    <mergeCell ref="J32:J58"/>
    <mergeCell ref="K32:K58"/>
    <mergeCell ref="L32:L58"/>
    <mergeCell ref="M32:M58"/>
    <mergeCell ref="N32:N58"/>
    <mergeCell ref="M62:M82"/>
    <mergeCell ref="N62:N82"/>
    <mergeCell ref="C86:K86"/>
    <mergeCell ref="E62:E82"/>
    <mergeCell ref="G62:G82"/>
    <mergeCell ref="H62:H82"/>
    <mergeCell ref="J62:J82"/>
    <mergeCell ref="K62:K82"/>
    <mergeCell ref="L62:L82"/>
  </mergeCells>
  <pageMargins left="0.70866141732283472" right="0.70866141732283472" top="0.74803149606299213" bottom="0.74803149606299213" header="0.31496062992125984" footer="0.31496062992125984"/>
  <pageSetup scale="3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Q26"/>
  <sheetViews>
    <sheetView showGridLines="0" view="pageBreakPreview" topLeftCell="D1" zoomScale="80" zoomScaleNormal="60" zoomScaleSheetLayoutView="80" workbookViewId="0">
      <selection activeCell="B2" sqref="B2:Q2"/>
    </sheetView>
  </sheetViews>
  <sheetFormatPr defaultColWidth="9.140625" defaultRowHeight="15" x14ac:dyDescent="0.2"/>
  <cols>
    <col min="1" max="1" width="6.85546875" style="2" customWidth="1"/>
    <col min="2" max="2" width="5.85546875" style="2" customWidth="1"/>
    <col min="3" max="3" width="64" style="2" customWidth="1"/>
    <col min="4" max="4" width="14.85546875" style="2" customWidth="1"/>
    <col min="5" max="5" width="19.140625" style="2" customWidth="1"/>
    <col min="6" max="6" width="17" style="2" customWidth="1"/>
    <col min="7" max="7" width="18" style="2" customWidth="1"/>
    <col min="8" max="15" width="18.7109375" style="2" customWidth="1"/>
    <col min="16" max="16" width="18.85546875" style="2" customWidth="1"/>
    <col min="17" max="17" width="13.7109375" style="2" customWidth="1"/>
    <col min="18" max="16384" width="9.140625" style="2"/>
  </cols>
  <sheetData>
    <row r="2" spans="2:17" s="19" customFormat="1" ht="15.75" x14ac:dyDescent="0.25">
      <c r="B2" s="709" t="s">
        <v>0</v>
      </c>
      <c r="C2" s="709"/>
      <c r="D2" s="709"/>
      <c r="E2" s="709"/>
      <c r="F2" s="709"/>
      <c r="G2" s="709"/>
      <c r="H2" s="709"/>
      <c r="I2" s="709"/>
      <c r="J2" s="709"/>
      <c r="K2" s="709"/>
      <c r="L2" s="709"/>
      <c r="M2" s="709"/>
      <c r="N2" s="709"/>
      <c r="O2" s="709"/>
      <c r="P2" s="709"/>
      <c r="Q2" s="709"/>
    </row>
    <row r="3" spans="2:17" s="19" customFormat="1" ht="15.75" x14ac:dyDescent="0.25">
      <c r="B3" s="710" t="s">
        <v>1</v>
      </c>
      <c r="C3" s="710"/>
      <c r="D3" s="710"/>
      <c r="E3" s="710"/>
      <c r="F3" s="710"/>
      <c r="G3" s="710"/>
      <c r="H3" s="710"/>
      <c r="I3" s="710"/>
      <c r="J3" s="710"/>
      <c r="K3" s="710"/>
      <c r="L3" s="710"/>
      <c r="M3" s="710"/>
      <c r="N3" s="710"/>
      <c r="O3" s="710"/>
      <c r="P3" s="710"/>
      <c r="Q3" s="710"/>
    </row>
    <row r="4" spans="2:17" s="19" customFormat="1" ht="15.75" x14ac:dyDescent="0.25">
      <c r="B4" s="709" t="s">
        <v>69</v>
      </c>
      <c r="C4" s="709"/>
      <c r="D4" s="709"/>
      <c r="E4" s="709"/>
      <c r="F4" s="709"/>
      <c r="G4" s="709"/>
      <c r="H4" s="709"/>
      <c r="I4" s="709"/>
      <c r="J4" s="709"/>
      <c r="K4" s="709"/>
      <c r="L4" s="709"/>
      <c r="M4" s="709"/>
      <c r="N4" s="709"/>
      <c r="O4" s="709"/>
      <c r="P4" s="709"/>
      <c r="Q4" s="709"/>
    </row>
    <row r="6" spans="2:17" x14ac:dyDescent="0.2">
      <c r="Q6" s="20" t="s">
        <v>70</v>
      </c>
    </row>
    <row r="7" spans="2:17" s="21" customFormat="1" x14ac:dyDescent="0.2">
      <c r="B7" s="711" t="s">
        <v>2</v>
      </c>
      <c r="C7" s="714" t="s">
        <v>71</v>
      </c>
      <c r="D7" s="714" t="s">
        <v>4</v>
      </c>
      <c r="E7" s="716" t="s">
        <v>72</v>
      </c>
      <c r="F7" s="717"/>
      <c r="G7" s="718"/>
      <c r="H7" s="716" t="s">
        <v>73</v>
      </c>
      <c r="I7" s="717"/>
      <c r="J7" s="717"/>
      <c r="K7" s="717"/>
      <c r="L7" s="718"/>
      <c r="M7" s="719" t="s">
        <v>74</v>
      </c>
      <c r="N7" s="719"/>
      <c r="O7" s="719"/>
      <c r="P7" s="719"/>
      <c r="Q7" s="719" t="s">
        <v>75</v>
      </c>
    </row>
    <row r="8" spans="2:17" s="21" customFormat="1" ht="28.5" x14ac:dyDescent="0.2">
      <c r="B8" s="712"/>
      <c r="C8" s="714"/>
      <c r="D8" s="714"/>
      <c r="E8" s="22" t="s">
        <v>76</v>
      </c>
      <c r="F8" s="23" t="s">
        <v>77</v>
      </c>
      <c r="G8" s="23" t="s">
        <v>78</v>
      </c>
      <c r="H8" s="23" t="s">
        <v>79</v>
      </c>
      <c r="I8" s="23" t="s">
        <v>80</v>
      </c>
      <c r="J8" s="23" t="s">
        <v>81</v>
      </c>
      <c r="K8" s="23" t="s">
        <v>82</v>
      </c>
      <c r="L8" s="23" t="s">
        <v>83</v>
      </c>
      <c r="M8" s="23" t="s">
        <v>84</v>
      </c>
      <c r="N8" s="23" t="s">
        <v>85</v>
      </c>
      <c r="O8" s="23" t="s">
        <v>86</v>
      </c>
      <c r="P8" s="23" t="s">
        <v>87</v>
      </c>
      <c r="Q8" s="719"/>
    </row>
    <row r="9" spans="2:17" s="21" customFormat="1" x14ac:dyDescent="0.2">
      <c r="B9" s="713"/>
      <c r="C9" s="715"/>
      <c r="D9" s="715"/>
      <c r="E9" s="23" t="s">
        <v>88</v>
      </c>
      <c r="F9" s="23" t="s">
        <v>89</v>
      </c>
      <c r="G9" s="23" t="s">
        <v>90</v>
      </c>
      <c r="H9" s="23" t="s">
        <v>91</v>
      </c>
      <c r="I9" s="23" t="s">
        <v>92</v>
      </c>
      <c r="J9" s="23" t="s">
        <v>93</v>
      </c>
      <c r="K9" s="23" t="s">
        <v>94</v>
      </c>
      <c r="L9" s="23" t="s">
        <v>95</v>
      </c>
      <c r="M9" s="23" t="s">
        <v>96</v>
      </c>
      <c r="N9" s="23" t="s">
        <v>96</v>
      </c>
      <c r="O9" s="23" t="s">
        <v>96</v>
      </c>
      <c r="P9" s="23" t="s">
        <v>96</v>
      </c>
      <c r="Q9" s="720"/>
    </row>
    <row r="10" spans="2:17" ht="15.75" x14ac:dyDescent="0.2">
      <c r="B10" s="24">
        <v>1</v>
      </c>
      <c r="C10" s="24" t="s">
        <v>97</v>
      </c>
      <c r="D10" s="25" t="s">
        <v>8</v>
      </c>
      <c r="E10" s="26">
        <f>'F2'!E9</f>
        <v>6.5102000000000011</v>
      </c>
      <c r="F10" s="26">
        <f>'F2'!F13</f>
        <v>3.2668854999999999</v>
      </c>
      <c r="G10" s="27">
        <f>F10-E10</f>
        <v>-3.2433145000000012</v>
      </c>
      <c r="H10" s="27">
        <f>'F2'!H9</f>
        <v>6.8624000000000001</v>
      </c>
      <c r="I10" s="27">
        <f>'F2'!I9/2</f>
        <v>3.4312</v>
      </c>
      <c r="J10" s="27">
        <f>'F2'!I9/2</f>
        <v>3.4312</v>
      </c>
      <c r="K10" s="27">
        <f>J10+I10</f>
        <v>6.8624000000000001</v>
      </c>
      <c r="L10" s="27">
        <f>K10-H10</f>
        <v>0</v>
      </c>
      <c r="M10" s="27">
        <f>'F2'!M9</f>
        <v>4.3511999999999995</v>
      </c>
      <c r="N10" s="27">
        <f>'F2'!N9</f>
        <v>4.5655999999999999</v>
      </c>
      <c r="O10" s="27">
        <f>'F2'!O9</f>
        <v>4.7872000000000003</v>
      </c>
      <c r="P10" s="27">
        <f>'F2'!P9</f>
        <v>5.0167999999999999</v>
      </c>
      <c r="Q10" s="28"/>
    </row>
    <row r="11" spans="2:17" ht="15.75" x14ac:dyDescent="0.2">
      <c r="B11" s="24">
        <v>2</v>
      </c>
      <c r="C11" s="24" t="s">
        <v>98</v>
      </c>
      <c r="D11" s="25" t="s">
        <v>28</v>
      </c>
      <c r="E11" s="26">
        <f>29.34</f>
        <v>29.34</v>
      </c>
      <c r="F11" s="26">
        <f>'F4'!E52-'F4'!F52</f>
        <v>29.338000999999998</v>
      </c>
      <c r="G11" s="27">
        <f t="shared" ref="G11:G23" si="0">F11-E11</f>
        <v>-1.9990000000014163E-3</v>
      </c>
      <c r="H11" s="27">
        <f>29.34</f>
        <v>29.34</v>
      </c>
      <c r="I11" s="29">
        <f>'F4'!I52-'F4'!J52</f>
        <v>14.673158600000001</v>
      </c>
      <c r="J11" s="27">
        <f>'F4'!M52-'F4'!N52</f>
        <v>14.6789525264908</v>
      </c>
      <c r="K11" s="27">
        <f t="shared" ref="K11:K21" si="1">J11+I11</f>
        <v>29.352111126490801</v>
      </c>
      <c r="L11" s="27">
        <f t="shared" ref="L11:L23" si="2">K11-H11</f>
        <v>1.2111126490800928E-2</v>
      </c>
      <c r="M11" s="27">
        <f>'F4'!Q52-'F4'!R52</f>
        <v>29.387331272060806</v>
      </c>
      <c r="N11" s="27">
        <f>'F4'!E65-'F4'!F65</f>
        <v>29.420731272060806</v>
      </c>
      <c r="O11" s="27">
        <f>'F4'!I65-'F4'!J65</f>
        <v>29.418528182060808</v>
      </c>
      <c r="P11" s="27">
        <f>'F4'!M65-'F4'!N65</f>
        <v>29.414787402060806</v>
      </c>
      <c r="Q11" s="28"/>
    </row>
    <row r="12" spans="2:17" ht="15.75" x14ac:dyDescent="0.2">
      <c r="B12" s="24">
        <v>3</v>
      </c>
      <c r="C12" s="24" t="s">
        <v>29</v>
      </c>
      <c r="D12" s="25" t="s">
        <v>30</v>
      </c>
      <c r="E12" s="26">
        <f>'F5'!D23</f>
        <v>37.791875000000005</v>
      </c>
      <c r="F12" s="26">
        <f>'F5'!E23</f>
        <v>38.198680314121248</v>
      </c>
      <c r="G12" s="27">
        <f t="shared" si="0"/>
        <v>0.4068053141212431</v>
      </c>
      <c r="H12" s="27">
        <f>'F5'!G23</f>
        <v>34.418349999999997</v>
      </c>
      <c r="I12" s="27">
        <f>'F5'!H23</f>
        <v>17.822013229982968</v>
      </c>
      <c r="J12" s="27">
        <f>'F5'!I23</f>
        <v>16.971633537587415</v>
      </c>
      <c r="K12" s="27">
        <f t="shared" si="1"/>
        <v>34.79364676757038</v>
      </c>
      <c r="L12" s="27">
        <f t="shared" si="2"/>
        <v>0.37529676757038288</v>
      </c>
      <c r="M12" s="27">
        <f>'F5'!L23</f>
        <v>30.360139570348373</v>
      </c>
      <c r="N12" s="27">
        <f>'F5'!M23</f>
        <v>27.140937134148732</v>
      </c>
      <c r="O12" s="27">
        <f>'F5'!N23</f>
        <v>23.841479201156943</v>
      </c>
      <c r="P12" s="27">
        <f>'F5'!O23</f>
        <v>20.542354575368648</v>
      </c>
      <c r="Q12" s="28"/>
    </row>
    <row r="13" spans="2:17" ht="15.75" x14ac:dyDescent="0.2">
      <c r="B13" s="24">
        <v>4</v>
      </c>
      <c r="C13" s="30" t="s">
        <v>99</v>
      </c>
      <c r="D13" s="25" t="s">
        <v>32</v>
      </c>
      <c r="E13" s="26">
        <f>'F6'!E18</f>
        <v>2.0212999999999997</v>
      </c>
      <c r="F13" s="26">
        <f>'F6'!F18</f>
        <v>1.9560995840285174</v>
      </c>
      <c r="G13" s="27">
        <f t="shared" si="0"/>
        <v>-6.5200415971482295E-2</v>
      </c>
      <c r="H13" s="27">
        <f>'F6'!G18</f>
        <v>2.4765249999999996</v>
      </c>
      <c r="I13" s="27">
        <f>'F6'!H18/2</f>
        <v>1.4704053356844846</v>
      </c>
      <c r="J13" s="27">
        <f>'F6'!H18/2</f>
        <v>1.4704053356844846</v>
      </c>
      <c r="K13" s="27">
        <f t="shared" si="1"/>
        <v>2.9408106713689692</v>
      </c>
      <c r="L13" s="27">
        <f t="shared" si="2"/>
        <v>0.46428567136896959</v>
      </c>
      <c r="M13" s="27">
        <f ca="1">'F6'!E42</f>
        <v>1.9191257169483227</v>
      </c>
      <c r="N13" s="27">
        <f ca="1">'F6'!F42</f>
        <v>1.881926379472872</v>
      </c>
      <c r="O13" s="27">
        <f ca="1">'F6'!G42</f>
        <v>1.840217342623701</v>
      </c>
      <c r="P13" s="27">
        <f ca="1">'F6'!H42</f>
        <v>1.7986728689516416</v>
      </c>
      <c r="Q13" s="28"/>
    </row>
    <row r="14" spans="2:17" ht="15.75" x14ac:dyDescent="0.2">
      <c r="B14" s="24">
        <v>5</v>
      </c>
      <c r="C14" s="24" t="s">
        <v>39</v>
      </c>
      <c r="D14" s="31" t="s">
        <v>40</v>
      </c>
      <c r="E14" s="26">
        <f>'F10'!E10</f>
        <v>6.21</v>
      </c>
      <c r="F14" s="26">
        <f>'F10'!F10</f>
        <v>6.5896537999999998</v>
      </c>
      <c r="G14" s="27">
        <f t="shared" si="0"/>
        <v>0.37965379999999982</v>
      </c>
      <c r="H14" s="27">
        <f>'F10'!H10</f>
        <v>6.21</v>
      </c>
      <c r="I14" s="707">
        <f>'F10'!I10</f>
        <v>13.733895832001846</v>
      </c>
      <c r="J14" s="708"/>
      <c r="K14" s="27">
        <f t="shared" si="1"/>
        <v>13.733895832001846</v>
      </c>
      <c r="L14" s="27">
        <f t="shared" si="2"/>
        <v>7.5238958320018456</v>
      </c>
      <c r="M14" s="27">
        <f>'F10'!K10</f>
        <v>6.2588149470656269</v>
      </c>
      <c r="N14" s="27">
        <f>'F10'!L10</f>
        <v>6.2727879289721997</v>
      </c>
      <c r="O14" s="27">
        <f>'F10'!M10</f>
        <v>6.2727879289721997</v>
      </c>
      <c r="P14" s="27">
        <f>'F10'!N10</f>
        <v>6.2727879289721997</v>
      </c>
      <c r="Q14" s="28"/>
    </row>
    <row r="15" spans="2:17" ht="15.75" x14ac:dyDescent="0.2">
      <c r="B15" s="24">
        <v>6</v>
      </c>
      <c r="C15" s="30" t="s">
        <v>100</v>
      </c>
      <c r="D15" s="31" t="s">
        <v>42</v>
      </c>
      <c r="E15" s="26">
        <f>'F11'!D12</f>
        <v>1.39</v>
      </c>
      <c r="F15" s="26">
        <f>'F11'!E12</f>
        <v>1.3892610000000001</v>
      </c>
      <c r="G15" s="27">
        <f t="shared" si="0"/>
        <v>-7.3899999999982313E-4</v>
      </c>
      <c r="H15" s="27">
        <f>'F11'!G12</f>
        <v>1.39</v>
      </c>
      <c r="I15" s="27">
        <f>'F11'!H12</f>
        <v>0.69463048575000008</v>
      </c>
      <c r="J15" s="27">
        <f>'F11'!I12</f>
        <v>0.69470863196999999</v>
      </c>
      <c r="K15" s="27">
        <f t="shared" si="1"/>
        <v>1.3893391177200001</v>
      </c>
      <c r="L15" s="27">
        <f t="shared" si="2"/>
        <v>-6.608822799998304E-4</v>
      </c>
      <c r="M15" s="27">
        <f>'F11'!L12</f>
        <v>1.3895771534400001</v>
      </c>
      <c r="N15" s="27">
        <f>'F11'!M12</f>
        <v>1.39457715344</v>
      </c>
      <c r="O15" s="27">
        <f>'F11'!N12</f>
        <v>1.39457715344</v>
      </c>
      <c r="P15" s="27">
        <f>'F11'!O12</f>
        <v>1.39457715344</v>
      </c>
      <c r="Q15" s="28"/>
    </row>
    <row r="16" spans="2:17" s="35" customFormat="1" ht="15.75" x14ac:dyDescent="0.2">
      <c r="B16" s="32">
        <v>7</v>
      </c>
      <c r="C16" s="32" t="s">
        <v>101</v>
      </c>
      <c r="D16" s="33"/>
      <c r="E16" s="34">
        <f>SUM(E10:E15)</f>
        <v>83.263374999999996</v>
      </c>
      <c r="F16" s="34">
        <f>SUM(F10:F15)</f>
        <v>80.73858119814976</v>
      </c>
      <c r="G16" s="27">
        <f t="shared" si="0"/>
        <v>-2.5247938018502367</v>
      </c>
      <c r="H16" s="34">
        <f>SUM(H10:H15)</f>
        <v>80.697274999999976</v>
      </c>
      <c r="I16" s="34">
        <f>SUM(I10:I15)</f>
        <v>51.82530348341929</v>
      </c>
      <c r="J16" s="34">
        <f>SUM(J10:J15)</f>
        <v>37.2469000317327</v>
      </c>
      <c r="K16" s="27">
        <f t="shared" si="1"/>
        <v>89.072203515151983</v>
      </c>
      <c r="L16" s="27">
        <f t="shared" si="2"/>
        <v>8.374928515152007</v>
      </c>
      <c r="M16" s="34">
        <f ca="1">SUM(M10:M15)</f>
        <v>73.666188659863138</v>
      </c>
      <c r="N16" s="34">
        <f ca="1">SUM(N10:N15)</f>
        <v>70.676559868094614</v>
      </c>
      <c r="O16" s="34">
        <f ca="1">SUM(O10:O15)</f>
        <v>67.554789808253645</v>
      </c>
      <c r="P16" s="34">
        <f ca="1">SUM(P10:P15)</f>
        <v>64.439979928793292</v>
      </c>
      <c r="Q16" s="28"/>
    </row>
    <row r="17" spans="2:17" ht="15.75" x14ac:dyDescent="0.2">
      <c r="B17" s="24">
        <v>8</v>
      </c>
      <c r="C17" s="24" t="s">
        <v>102</v>
      </c>
      <c r="D17" s="25" t="s">
        <v>34</v>
      </c>
      <c r="E17" s="26">
        <f>'F7'!E21</f>
        <v>21.626065000000001</v>
      </c>
      <c r="F17" s="26">
        <f>'F7'!F21</f>
        <v>21.625828916400003</v>
      </c>
      <c r="G17" s="27">
        <f t="shared" si="0"/>
        <v>-2.3608359999727213E-4</v>
      </c>
      <c r="H17" s="27">
        <f>'F7'!H21</f>
        <v>21.625600000000002</v>
      </c>
      <c r="I17" s="27">
        <f>'F7'!I21/2</f>
        <v>10.814499162421001</v>
      </c>
      <c r="J17" s="27">
        <f>'F7'!I21/2</f>
        <v>10.814499162421001</v>
      </c>
      <c r="K17" s="27">
        <f t="shared" si="1"/>
        <v>21.628998324842001</v>
      </c>
      <c r="L17" s="27">
        <f t="shared" si="2"/>
        <v>3.3983248419993117E-3</v>
      </c>
      <c r="M17" s="27">
        <f>'F7'!K21</f>
        <v>21.678438816884</v>
      </c>
      <c r="N17" s="27">
        <f>'F7'!L21</f>
        <v>21.724938816883999</v>
      </c>
      <c r="O17" s="27">
        <f>'F7'!M21</f>
        <v>21.724938816883999</v>
      </c>
      <c r="P17" s="27">
        <f>'F7'!N21</f>
        <v>21.724938816883999</v>
      </c>
      <c r="Q17" s="28"/>
    </row>
    <row r="18" spans="2:17" ht="15.75" x14ac:dyDescent="0.2">
      <c r="B18" s="36">
        <v>9</v>
      </c>
      <c r="C18" s="32" t="s">
        <v>103</v>
      </c>
      <c r="D18" s="25"/>
      <c r="E18" s="34">
        <f>E16+E17</f>
        <v>104.88943999999999</v>
      </c>
      <c r="F18" s="34">
        <f>F16+F17</f>
        <v>102.36441011454977</v>
      </c>
      <c r="G18" s="27">
        <f t="shared" si="0"/>
        <v>-2.5250298854502233</v>
      </c>
      <c r="H18" s="34">
        <f>H16+H17</f>
        <v>102.32287499999998</v>
      </c>
      <c r="I18" s="34">
        <f>I16+I17</f>
        <v>62.639802645840291</v>
      </c>
      <c r="J18" s="34">
        <f>J16+J17</f>
        <v>48.061399194153701</v>
      </c>
      <c r="K18" s="37">
        <f t="shared" si="1"/>
        <v>110.70120183999398</v>
      </c>
      <c r="L18" s="37">
        <f t="shared" si="2"/>
        <v>8.3783268399940027</v>
      </c>
      <c r="M18" s="34">
        <f ca="1">M16+M17</f>
        <v>95.344627476747135</v>
      </c>
      <c r="N18" s="34">
        <f ca="1">N16+N17</f>
        <v>92.401498684978606</v>
      </c>
      <c r="O18" s="34">
        <f ca="1">O16+O17</f>
        <v>89.279728625137636</v>
      </c>
      <c r="P18" s="34">
        <f ca="1">P16+P17</f>
        <v>86.164918745677284</v>
      </c>
      <c r="Q18" s="28"/>
    </row>
    <row r="19" spans="2:17" ht="15.75" x14ac:dyDescent="0.2">
      <c r="B19" s="24">
        <v>10</v>
      </c>
      <c r="C19" s="24" t="s">
        <v>104</v>
      </c>
      <c r="D19" s="25" t="s">
        <v>36</v>
      </c>
      <c r="E19" s="26">
        <f>'F8'!E22</f>
        <v>0.32</v>
      </c>
      <c r="F19" s="26">
        <f>'F8'!F22</f>
        <v>0.32424481667752936</v>
      </c>
      <c r="G19" s="27">
        <f t="shared" si="0"/>
        <v>4.2448166775293505E-3</v>
      </c>
      <c r="H19" s="27">
        <f>'F8'!H22</f>
        <v>17.170000000000002</v>
      </c>
      <c r="I19" s="27">
        <f>'F8'!I22</f>
        <v>0.21961768103059848</v>
      </c>
      <c r="J19" s="27">
        <f>'F8'!J22</f>
        <v>0.21961768103059848</v>
      </c>
      <c r="K19" s="27">
        <f t="shared" si="1"/>
        <v>0.43923536206119695</v>
      </c>
      <c r="L19" s="27">
        <f t="shared" si="2"/>
        <v>-16.730764637938805</v>
      </c>
      <c r="M19" s="27">
        <f>'F8'!M22</f>
        <v>0.55443587213658374</v>
      </c>
      <c r="N19" s="27">
        <f>'F8'!N22</f>
        <v>0.66974689336439619</v>
      </c>
      <c r="O19" s="27">
        <f>'F8'!O22</f>
        <v>0.78526845198054918</v>
      </c>
      <c r="P19" s="27">
        <f>'F8'!P22</f>
        <v>0.90089365933938303</v>
      </c>
      <c r="Q19" s="28"/>
    </row>
    <row r="20" spans="2:17" ht="15.75" x14ac:dyDescent="0.2">
      <c r="B20" s="24">
        <v>11</v>
      </c>
      <c r="C20" s="24" t="s">
        <v>105</v>
      </c>
      <c r="D20" s="25"/>
      <c r="E20" s="26">
        <f>0</f>
        <v>0</v>
      </c>
      <c r="F20" s="26">
        <f>0</f>
        <v>0</v>
      </c>
      <c r="G20" s="27">
        <f t="shared" si="0"/>
        <v>0</v>
      </c>
      <c r="H20" s="27">
        <v>0</v>
      </c>
      <c r="I20" s="27">
        <v>0</v>
      </c>
      <c r="J20" s="27">
        <v>0</v>
      </c>
      <c r="K20" s="27">
        <f t="shared" si="1"/>
        <v>0</v>
      </c>
      <c r="L20" s="27">
        <f t="shared" si="2"/>
        <v>0</v>
      </c>
      <c r="M20" s="27">
        <f>0</f>
        <v>0</v>
      </c>
      <c r="N20" s="27">
        <f>0</f>
        <v>0</v>
      </c>
      <c r="O20" s="27">
        <f>0</f>
        <v>0</v>
      </c>
      <c r="P20" s="27">
        <f>0</f>
        <v>0</v>
      </c>
      <c r="Q20" s="28"/>
    </row>
    <row r="21" spans="2:17" ht="15.75" x14ac:dyDescent="0.2">
      <c r="B21" s="24">
        <v>12</v>
      </c>
      <c r="C21" s="24" t="s">
        <v>106</v>
      </c>
      <c r="D21" s="38" t="s">
        <v>44</v>
      </c>
      <c r="E21" s="39">
        <v>0</v>
      </c>
      <c r="F21" s="39">
        <v>0</v>
      </c>
      <c r="G21" s="27">
        <f t="shared" si="0"/>
        <v>0</v>
      </c>
      <c r="H21" s="39">
        <v>0</v>
      </c>
      <c r="I21" s="39">
        <v>0</v>
      </c>
      <c r="J21" s="39">
        <v>0</v>
      </c>
      <c r="K21" s="27">
        <f t="shared" si="1"/>
        <v>0</v>
      </c>
      <c r="L21" s="27">
        <f t="shared" si="2"/>
        <v>0</v>
      </c>
      <c r="M21" s="39">
        <v>0</v>
      </c>
      <c r="N21" s="39">
        <v>0</v>
      </c>
      <c r="O21" s="39">
        <v>0</v>
      </c>
      <c r="P21" s="39">
        <v>0</v>
      </c>
      <c r="Q21" s="28"/>
    </row>
    <row r="22" spans="2:17" ht="15.75" x14ac:dyDescent="0.2">
      <c r="B22" s="24">
        <v>13</v>
      </c>
      <c r="C22" s="40" t="s">
        <v>107</v>
      </c>
      <c r="D22" s="38"/>
      <c r="E22" s="39">
        <v>0</v>
      </c>
      <c r="F22" s="39">
        <v>1.7438605019378626</v>
      </c>
      <c r="G22" s="27">
        <f t="shared" si="0"/>
        <v>1.7438605019378626</v>
      </c>
      <c r="H22" s="39">
        <v>0</v>
      </c>
      <c r="I22" s="39">
        <v>0</v>
      </c>
      <c r="J22" s="39">
        <v>0</v>
      </c>
      <c r="K22" s="39">
        <v>0</v>
      </c>
      <c r="L22" s="39">
        <v>0</v>
      </c>
      <c r="M22" s="39">
        <v>0</v>
      </c>
      <c r="N22" s="39">
        <v>0</v>
      </c>
      <c r="O22" s="39">
        <v>0</v>
      </c>
      <c r="P22" s="39">
        <v>0</v>
      </c>
      <c r="Q22" s="28"/>
    </row>
    <row r="23" spans="2:17" ht="15.75" x14ac:dyDescent="0.2">
      <c r="B23" s="36">
        <v>14</v>
      </c>
      <c r="C23" s="32" t="s">
        <v>108</v>
      </c>
      <c r="D23" s="24"/>
      <c r="E23" s="41">
        <f>E18-E19-E20-E21+E22</f>
        <v>104.56944</v>
      </c>
      <c r="F23" s="41">
        <f>F18-F19-F20-F21+F22</f>
        <v>103.7840257998101</v>
      </c>
      <c r="G23" s="27">
        <f t="shared" si="0"/>
        <v>-0.78541420018990493</v>
      </c>
      <c r="H23" s="41">
        <f t="shared" ref="H23:P23" si="3">H18-H19-H20-H21</f>
        <v>85.15287499999998</v>
      </c>
      <c r="I23" s="41">
        <f t="shared" si="3"/>
        <v>62.420184964809692</v>
      </c>
      <c r="J23" s="41">
        <f t="shared" si="3"/>
        <v>47.841781513123102</v>
      </c>
      <c r="K23" s="41">
        <f t="shared" si="3"/>
        <v>110.26196647793279</v>
      </c>
      <c r="L23" s="37">
        <f t="shared" si="2"/>
        <v>25.109091477932807</v>
      </c>
      <c r="M23" s="41">
        <f t="shared" ca="1" si="3"/>
        <v>94.790191604610555</v>
      </c>
      <c r="N23" s="41">
        <f t="shared" ca="1" si="3"/>
        <v>91.731751791614215</v>
      </c>
      <c r="O23" s="41">
        <f t="shared" ca="1" si="3"/>
        <v>88.494460173157094</v>
      </c>
      <c r="P23" s="41">
        <f t="shared" ca="1" si="3"/>
        <v>85.264025086337895</v>
      </c>
      <c r="Q23" s="28"/>
    </row>
    <row r="24" spans="2:17" ht="15.75" x14ac:dyDescent="0.2">
      <c r="B24" s="42"/>
      <c r="C24" s="43" t="s">
        <v>109</v>
      </c>
      <c r="D24" s="44"/>
      <c r="E24" s="44"/>
      <c r="F24" s="44"/>
      <c r="G24" s="44"/>
      <c r="H24" s="44"/>
      <c r="I24" s="44"/>
      <c r="J24" s="44"/>
      <c r="K24" s="45"/>
      <c r="L24" s="44"/>
      <c r="M24" s="44"/>
      <c r="N24" s="44"/>
      <c r="O24" s="44"/>
    </row>
    <row r="25" spans="2:17" x14ac:dyDescent="0.2">
      <c r="B25" s="2" t="s">
        <v>110</v>
      </c>
      <c r="C25" s="46" t="s">
        <v>111</v>
      </c>
    </row>
    <row r="26" spans="2:17" x14ac:dyDescent="0.2">
      <c r="B26" s="21" t="s">
        <v>112</v>
      </c>
    </row>
  </sheetData>
  <mergeCells count="11">
    <mergeCell ref="I14:J14"/>
    <mergeCell ref="B2:Q2"/>
    <mergeCell ref="B3:Q3"/>
    <mergeCell ref="B4:Q4"/>
    <mergeCell ref="B7:B9"/>
    <mergeCell ref="C7:C9"/>
    <mergeCell ref="D7:D9"/>
    <mergeCell ref="E7:G7"/>
    <mergeCell ref="H7:L7"/>
    <mergeCell ref="M7:P7"/>
    <mergeCell ref="Q7:Q9"/>
  </mergeCells>
  <printOptions verticalCentered="1"/>
  <pageMargins left="0.25" right="0.25" top="0.25" bottom="0.25" header="0.25" footer="0.25"/>
  <pageSetup paperSize="9" scale="44" orientation="landscape" r:id="rId1"/>
  <headerFooter alignWithMargins="0">
    <oddHeader>&amp;F</oddHead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2:P18"/>
  <sheetViews>
    <sheetView showGridLines="0" view="pageBreakPreview" zoomScale="80" zoomScaleNormal="75" zoomScaleSheetLayoutView="80" workbookViewId="0">
      <selection activeCell="B2" sqref="B2:D2"/>
    </sheetView>
  </sheetViews>
  <sheetFormatPr defaultColWidth="9.140625" defaultRowHeight="15" x14ac:dyDescent="0.2"/>
  <cols>
    <col min="1" max="1" width="6.85546875" style="21" customWidth="1"/>
    <col min="2" max="2" width="9.140625" style="314" customWidth="1"/>
    <col min="3" max="3" width="36.42578125" style="397" customWidth="1"/>
    <col min="4" max="4" width="12.85546875" style="21" customWidth="1"/>
    <col min="5" max="5" width="14.140625" style="21" customWidth="1"/>
    <col min="6" max="6" width="16.140625" style="21" customWidth="1"/>
    <col min="7" max="7" width="13.85546875" style="21" customWidth="1"/>
    <col min="8" max="8" width="11.28515625" style="21" customWidth="1"/>
    <col min="9" max="9" width="13.7109375" style="21" customWidth="1"/>
    <col min="10" max="10" width="16.28515625" style="21" customWidth="1"/>
    <col min="11" max="11" width="15.28515625" style="21" customWidth="1"/>
    <col min="12" max="12" width="13.85546875" style="21" customWidth="1"/>
    <col min="13" max="13" width="16" style="21" customWidth="1"/>
    <col min="14" max="16" width="11.7109375" style="21" customWidth="1"/>
    <col min="17" max="16384" width="9.140625" style="21"/>
  </cols>
  <sheetData>
    <row r="2" spans="2:16" x14ac:dyDescent="0.2">
      <c r="C2" s="425"/>
      <c r="D2" s="426"/>
      <c r="E2" s="426"/>
      <c r="F2" s="426"/>
      <c r="G2" s="289" t="s">
        <v>0</v>
      </c>
      <c r="H2" s="426"/>
      <c r="I2" s="328"/>
      <c r="J2" s="328"/>
      <c r="K2" s="328"/>
      <c r="L2" s="328"/>
      <c r="M2" s="328"/>
    </row>
    <row r="3" spans="2:16" s="121" customFormat="1" x14ac:dyDescent="0.25">
      <c r="B3" s="427"/>
      <c r="C3" s="428"/>
      <c r="D3" s="377"/>
      <c r="E3" s="377"/>
      <c r="F3" s="377"/>
      <c r="G3" s="208" t="s">
        <v>1</v>
      </c>
      <c r="H3" s="377"/>
      <c r="I3" s="252"/>
      <c r="J3" s="252"/>
      <c r="K3" s="252"/>
      <c r="L3" s="252"/>
      <c r="M3" s="251"/>
    </row>
    <row r="4" spans="2:16" s="121" customFormat="1" x14ac:dyDescent="0.25">
      <c r="B4" s="427"/>
      <c r="C4" s="429"/>
      <c r="D4" s="376"/>
      <c r="E4" s="376"/>
      <c r="F4" s="376"/>
      <c r="G4" s="291" t="s">
        <v>505</v>
      </c>
      <c r="H4" s="376"/>
      <c r="I4" s="376"/>
      <c r="J4" s="376"/>
      <c r="K4" s="376"/>
      <c r="L4" s="376"/>
      <c r="M4" s="376"/>
    </row>
    <row r="5" spans="2:16" s="121" customFormat="1" x14ac:dyDescent="0.25">
      <c r="B5" s="183"/>
      <c r="C5" s="384"/>
      <c r="D5" s="291"/>
      <c r="E5" s="291"/>
      <c r="F5" s="291"/>
      <c r="G5" s="291"/>
      <c r="H5" s="291"/>
      <c r="I5" s="376"/>
      <c r="J5" s="376"/>
      <c r="K5" s="376"/>
      <c r="L5" s="376"/>
      <c r="M5" s="376"/>
    </row>
    <row r="6" spans="2:16" s="121" customFormat="1" x14ac:dyDescent="0.25">
      <c r="B6" s="711" t="s">
        <v>2</v>
      </c>
      <c r="C6" s="719" t="s">
        <v>71</v>
      </c>
      <c r="D6" s="716" t="s">
        <v>72</v>
      </c>
      <c r="E6" s="717"/>
      <c r="F6" s="718"/>
      <c r="G6" s="716" t="s">
        <v>73</v>
      </c>
      <c r="H6" s="717"/>
      <c r="I6" s="717"/>
      <c r="J6" s="717"/>
      <c r="K6" s="718"/>
      <c r="L6" s="719" t="s">
        <v>74</v>
      </c>
      <c r="M6" s="719"/>
      <c r="N6" s="719"/>
      <c r="O6" s="719"/>
      <c r="P6" s="719" t="s">
        <v>75</v>
      </c>
    </row>
    <row r="7" spans="2:16" ht="51.75" customHeight="1" x14ac:dyDescent="0.2">
      <c r="B7" s="712"/>
      <c r="C7" s="719"/>
      <c r="D7" s="22" t="s">
        <v>76</v>
      </c>
      <c r="E7" s="23" t="s">
        <v>77</v>
      </c>
      <c r="F7" s="23" t="s">
        <v>78</v>
      </c>
      <c r="G7" s="23" t="s">
        <v>79</v>
      </c>
      <c r="H7" s="23" t="s">
        <v>80</v>
      </c>
      <c r="I7" s="23" t="s">
        <v>81</v>
      </c>
      <c r="J7" s="23" t="s">
        <v>82</v>
      </c>
      <c r="K7" s="23" t="s">
        <v>83</v>
      </c>
      <c r="L7" s="23" t="s">
        <v>84</v>
      </c>
      <c r="M7" s="23" t="s">
        <v>85</v>
      </c>
      <c r="N7" s="23" t="s">
        <v>86</v>
      </c>
      <c r="O7" s="23" t="s">
        <v>87</v>
      </c>
      <c r="P7" s="719"/>
    </row>
    <row r="8" spans="2:16" ht="28.5" customHeight="1" x14ac:dyDescent="0.2">
      <c r="B8" s="735"/>
      <c r="C8" s="721"/>
      <c r="D8" s="23" t="s">
        <v>88</v>
      </c>
      <c r="E8" s="23" t="s">
        <v>89</v>
      </c>
      <c r="F8" s="23" t="s">
        <v>90</v>
      </c>
      <c r="G8" s="23" t="s">
        <v>91</v>
      </c>
      <c r="H8" s="23" t="s">
        <v>92</v>
      </c>
      <c r="I8" s="23" t="s">
        <v>93</v>
      </c>
      <c r="J8" s="23" t="s">
        <v>94</v>
      </c>
      <c r="K8" s="23" t="s">
        <v>95</v>
      </c>
      <c r="L8" s="23" t="s">
        <v>96</v>
      </c>
      <c r="M8" s="23" t="s">
        <v>96</v>
      </c>
      <c r="N8" s="23" t="s">
        <v>96</v>
      </c>
      <c r="O8" s="23" t="s">
        <v>96</v>
      </c>
      <c r="P8" s="721"/>
    </row>
    <row r="9" spans="2:16" ht="30" x14ac:dyDescent="0.2">
      <c r="B9" s="430">
        <v>1</v>
      </c>
      <c r="C9" s="431" t="s">
        <v>506</v>
      </c>
      <c r="D9" s="53">
        <f>4.6</f>
        <v>4.5999999999999996</v>
      </c>
      <c r="E9" s="432">
        <v>4.6467694000000002</v>
      </c>
      <c r="F9" s="432">
        <f>E9-D9</f>
        <v>4.6769400000000516E-2</v>
      </c>
      <c r="G9" s="53">
        <f>D14</f>
        <v>5.9899999999999993</v>
      </c>
      <c r="H9" s="432">
        <f>E14+F14</f>
        <v>6.0820608000000016</v>
      </c>
      <c r="I9" s="432">
        <f>H14</f>
        <v>6.7766912857500019</v>
      </c>
      <c r="J9" s="432">
        <f>H9</f>
        <v>6.0820608000000016</v>
      </c>
      <c r="K9" s="432">
        <f t="shared" ref="K9:K14" si="0">J9-G9</f>
        <v>9.2060800000002274E-2</v>
      </c>
      <c r="L9" s="433">
        <f>J14</f>
        <v>7.4713999177200012</v>
      </c>
      <c r="M9" s="433">
        <f>L14</f>
        <v>8.8609770711600007</v>
      </c>
      <c r="N9" s="433">
        <f>M14</f>
        <v>10.255554224600001</v>
      </c>
      <c r="O9" s="434">
        <f>N14</f>
        <v>11.650131378040001</v>
      </c>
      <c r="P9" s="51"/>
    </row>
    <row r="10" spans="2:16" ht="15" customHeight="1" x14ac:dyDescent="0.25">
      <c r="B10" s="430">
        <f t="shared" ref="B10:B15" si="1">B9+1</f>
        <v>2</v>
      </c>
      <c r="C10" s="431" t="s">
        <v>507</v>
      </c>
      <c r="D10" s="52">
        <f>555.69</f>
        <v>555.69000000000005</v>
      </c>
      <c r="E10" s="54">
        <f>'F4'!D22</f>
        <v>555.69700590000014</v>
      </c>
      <c r="F10" s="54">
        <f t="shared" ref="F10:F15" si="2">E10-D10</f>
        <v>7.0059000000810556E-3</v>
      </c>
      <c r="G10" s="52">
        <v>555.71</v>
      </c>
      <c r="H10" s="54">
        <f>'F4'!H22</f>
        <v>555.70438860000002</v>
      </c>
      <c r="I10" s="54">
        <f>'F4'!L22</f>
        <v>555.766905576</v>
      </c>
      <c r="J10" s="54">
        <f>H10</f>
        <v>555.70438860000002</v>
      </c>
      <c r="K10" s="54">
        <f t="shared" si="0"/>
        <v>-5.6114000000206943E-3</v>
      </c>
      <c r="L10" s="435">
        <f>'F4'!P22</f>
        <v>555.83086137600003</v>
      </c>
      <c r="M10" s="435">
        <f>'F4'!D36</f>
        <v>557.83086137600003</v>
      </c>
      <c r="N10" s="435">
        <f>'F4'!H36</f>
        <v>557.83086137600003</v>
      </c>
      <c r="O10" s="436">
        <f>'F4'!L36</f>
        <v>557.83086137600003</v>
      </c>
      <c r="P10" s="51"/>
    </row>
    <row r="11" spans="2:16" ht="30" x14ac:dyDescent="0.2">
      <c r="B11" s="430">
        <f t="shared" si="1"/>
        <v>3</v>
      </c>
      <c r="C11" s="431" t="s">
        <v>508</v>
      </c>
      <c r="D11" s="437">
        <f>D9/D10</f>
        <v>8.2779967247925985E-3</v>
      </c>
      <c r="E11" s="437">
        <f>E9/E10</f>
        <v>8.3620558517751038E-3</v>
      </c>
      <c r="F11" s="438">
        <f t="shared" si="2"/>
        <v>8.4059126982505283E-5</v>
      </c>
      <c r="G11" s="437">
        <f>G9/G10</f>
        <v>1.07790034370445E-2</v>
      </c>
      <c r="H11" s="437">
        <f>H9/H10</f>
        <v>1.0944777339841944E-2</v>
      </c>
      <c r="I11" s="437">
        <f>I9/I10</f>
        <v>1.2193405576617774E-2</v>
      </c>
      <c r="J11" s="437">
        <f>J9/J10</f>
        <v>1.0944777339841944E-2</v>
      </c>
      <c r="K11" s="437">
        <f>J11-G11</f>
        <v>1.6577390279744371E-4</v>
      </c>
      <c r="L11" s="437">
        <f>L9/L10</f>
        <v>1.3441858732392087E-2</v>
      </c>
      <c r="M11" s="437">
        <f>M9/M10</f>
        <v>1.5884702128710931E-2</v>
      </c>
      <c r="N11" s="437">
        <f>N9/N10</f>
        <v>1.8384702128710934E-2</v>
      </c>
      <c r="O11" s="437">
        <f>O9/O10</f>
        <v>2.0884702128710932E-2</v>
      </c>
      <c r="P11" s="51"/>
    </row>
    <row r="12" spans="2:16" ht="30" x14ac:dyDescent="0.2">
      <c r="B12" s="430">
        <f t="shared" si="1"/>
        <v>4</v>
      </c>
      <c r="C12" s="431" t="s">
        <v>509</v>
      </c>
      <c r="D12" s="53">
        <f>1.39</f>
        <v>1.39</v>
      </c>
      <c r="E12" s="432">
        <v>1.3892610000000001</v>
      </c>
      <c r="F12" s="432">
        <f t="shared" si="2"/>
        <v>-7.3899999999982313E-4</v>
      </c>
      <c r="G12" s="53">
        <f>1.39</f>
        <v>1.39</v>
      </c>
      <c r="H12" s="432">
        <f>0.25%*H10/2</f>
        <v>0.69463048575000008</v>
      </c>
      <c r="I12" s="432">
        <f>0.25%*I10/2</f>
        <v>0.69470863196999999</v>
      </c>
      <c r="J12" s="432">
        <f>H12+I12</f>
        <v>1.3893391177200001</v>
      </c>
      <c r="K12" s="432">
        <f t="shared" si="0"/>
        <v>-6.608822799998304E-4</v>
      </c>
      <c r="L12" s="432">
        <f>0.25%*L10</f>
        <v>1.3895771534400001</v>
      </c>
      <c r="M12" s="432">
        <f>0.25%*M10</f>
        <v>1.39457715344</v>
      </c>
      <c r="N12" s="432">
        <f>0.25%*N10</f>
        <v>1.39457715344</v>
      </c>
      <c r="O12" s="432">
        <f>0.25%*O10</f>
        <v>1.39457715344</v>
      </c>
      <c r="P12" s="51"/>
    </row>
    <row r="13" spans="2:16" ht="30" x14ac:dyDescent="0.2">
      <c r="B13" s="430">
        <f t="shared" si="1"/>
        <v>5</v>
      </c>
      <c r="C13" s="431" t="s">
        <v>510</v>
      </c>
      <c r="D13" s="53">
        <f>0</f>
        <v>0</v>
      </c>
      <c r="E13" s="58">
        <f>0</f>
        <v>0</v>
      </c>
      <c r="F13" s="432">
        <f t="shared" si="2"/>
        <v>0</v>
      </c>
      <c r="G13" s="53">
        <v>0</v>
      </c>
      <c r="H13" s="58">
        <v>0</v>
      </c>
      <c r="I13" s="58">
        <v>0</v>
      </c>
      <c r="J13" s="432">
        <f>H13+I13</f>
        <v>0</v>
      </c>
      <c r="K13" s="432">
        <f t="shared" si="0"/>
        <v>0</v>
      </c>
      <c r="L13" s="433">
        <f>0</f>
        <v>0</v>
      </c>
      <c r="M13" s="433">
        <f>0</f>
        <v>0</v>
      </c>
      <c r="N13" s="433">
        <f>0</f>
        <v>0</v>
      </c>
      <c r="O13" s="433">
        <f>0</f>
        <v>0</v>
      </c>
      <c r="P13" s="51"/>
    </row>
    <row r="14" spans="2:16" ht="30" x14ac:dyDescent="0.2">
      <c r="B14" s="430">
        <f t="shared" si="1"/>
        <v>6</v>
      </c>
      <c r="C14" s="431" t="s">
        <v>511</v>
      </c>
      <c r="D14" s="53">
        <f>D9+D12-D13</f>
        <v>5.9899999999999993</v>
      </c>
      <c r="E14" s="53">
        <f>E9+E12-E13</f>
        <v>6.0360304000000005</v>
      </c>
      <c r="F14" s="432">
        <f t="shared" si="2"/>
        <v>4.6030400000001137E-2</v>
      </c>
      <c r="G14" s="53">
        <f>G9+G12-G13</f>
        <v>7.379999999999999</v>
      </c>
      <c r="H14" s="53">
        <f>H9+H12-H13</f>
        <v>6.7766912857500019</v>
      </c>
      <c r="I14" s="53">
        <f>I9+I12-I13</f>
        <v>7.4713999177200021</v>
      </c>
      <c r="J14" s="53">
        <f>J9+J12-J13</f>
        <v>7.4713999177200012</v>
      </c>
      <c r="K14" s="432">
        <f t="shared" si="0"/>
        <v>9.1399917720002222E-2</v>
      </c>
      <c r="L14" s="53">
        <f>L9+L12-L13</f>
        <v>8.8609770711600007</v>
      </c>
      <c r="M14" s="53">
        <f>M9+M12-M13</f>
        <v>10.255554224600001</v>
      </c>
      <c r="N14" s="53">
        <f>N9+N12-N13</f>
        <v>11.650131378040001</v>
      </c>
      <c r="O14" s="53">
        <f>O9+O12-O13</f>
        <v>13.044708531480001</v>
      </c>
      <c r="P14" s="51"/>
    </row>
    <row r="15" spans="2:16" ht="30" x14ac:dyDescent="0.2">
      <c r="B15" s="430">
        <f t="shared" si="1"/>
        <v>7</v>
      </c>
      <c r="C15" s="431" t="s">
        <v>512</v>
      </c>
      <c r="D15" s="437">
        <f>D14/D10</f>
        <v>1.0779391387284275E-2</v>
      </c>
      <c r="E15" s="437">
        <f>E14/E10</f>
        <v>1.0862089116755486E-2</v>
      </c>
      <c r="F15" s="438">
        <f t="shared" si="2"/>
        <v>8.2697729471210499E-5</v>
      </c>
      <c r="G15" s="437">
        <f>G14/G10</f>
        <v>1.3280308074355327E-2</v>
      </c>
      <c r="H15" s="437">
        <f>H14/H10</f>
        <v>1.2194777339841943E-2</v>
      </c>
      <c r="I15" s="437">
        <f>I14/I10</f>
        <v>1.3443405576617775E-2</v>
      </c>
      <c r="J15" s="437">
        <f>J14/J10</f>
        <v>1.3444917965364438E-2</v>
      </c>
      <c r="K15" s="437">
        <f>J15-G15</f>
        <v>1.6460989100911157E-4</v>
      </c>
      <c r="L15" s="437">
        <f>L14/L10</f>
        <v>1.5941858732392084E-2</v>
      </c>
      <c r="M15" s="437">
        <f>M14/M10</f>
        <v>1.8384702128710934E-2</v>
      </c>
      <c r="N15" s="437">
        <f>N14/N10</f>
        <v>2.0884702128710932E-2</v>
      </c>
      <c r="O15" s="437">
        <f>O14/O10</f>
        <v>2.3384702128710935E-2</v>
      </c>
      <c r="P15" s="51"/>
    </row>
    <row r="16" spans="2:16" x14ac:dyDescent="0.25">
      <c r="B16" s="439"/>
      <c r="C16" s="440"/>
      <c r="D16" s="4"/>
      <c r="E16" s="4"/>
      <c r="F16" s="4"/>
      <c r="G16" s="4"/>
      <c r="H16" s="4"/>
      <c r="I16" s="4"/>
      <c r="J16" s="4"/>
      <c r="K16" s="4"/>
      <c r="L16" s="4"/>
      <c r="M16" s="4"/>
      <c r="N16" s="4"/>
      <c r="O16" s="4"/>
      <c r="P16" s="4"/>
    </row>
    <row r="17" spans="2:16" x14ac:dyDescent="0.25">
      <c r="B17" s="328" t="s">
        <v>119</v>
      </c>
      <c r="C17" s="440"/>
      <c r="D17" s="4"/>
      <c r="E17" s="4"/>
      <c r="F17" s="4"/>
      <c r="G17" s="4"/>
      <c r="H17" s="4"/>
      <c r="I17" s="4"/>
      <c r="J17" s="4"/>
      <c r="K17" s="4"/>
      <c r="L17" s="4"/>
      <c r="M17" s="4"/>
      <c r="N17" s="4"/>
      <c r="O17" s="4"/>
      <c r="P17" s="4"/>
    </row>
    <row r="18" spans="2:16" x14ac:dyDescent="0.2">
      <c r="C18" s="831" t="s">
        <v>513</v>
      </c>
      <c r="D18" s="831"/>
      <c r="E18" s="831"/>
      <c r="F18" s="831"/>
      <c r="G18" s="831"/>
      <c r="H18" s="831"/>
      <c r="I18" s="831"/>
    </row>
  </sheetData>
  <mergeCells count="7">
    <mergeCell ref="L6:O6"/>
    <mergeCell ref="P6:P8"/>
    <mergeCell ref="C18:I18"/>
    <mergeCell ref="B6:B8"/>
    <mergeCell ref="C6:C8"/>
    <mergeCell ref="D6:F6"/>
    <mergeCell ref="G6:K6"/>
  </mergeCells>
  <pageMargins left="0.75" right="0.75" top="1" bottom="1" header="0.5" footer="0.5"/>
  <pageSetup paperSize="9" scale="57" orientation="landscape" r:id="rId1"/>
  <headerFooter alignWithMargins="0"/>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Q17"/>
  <sheetViews>
    <sheetView showGridLines="0" view="pageBreakPreview" topLeftCell="B1" zoomScale="80" zoomScaleNormal="75" zoomScaleSheetLayoutView="80" workbookViewId="0">
      <selection activeCell="B2" sqref="B2:D2"/>
    </sheetView>
  </sheetViews>
  <sheetFormatPr defaultColWidth="9.140625" defaultRowHeight="15" x14ac:dyDescent="0.25"/>
  <cols>
    <col min="1" max="1" width="4.140625" style="4" customWidth="1"/>
    <col min="2" max="2" width="6.28515625" style="4" customWidth="1"/>
    <col min="3" max="3" width="36.5703125" style="4" customWidth="1"/>
    <col min="4" max="4" width="11.28515625" style="4" customWidth="1"/>
    <col min="5" max="8" width="16.28515625" style="4" customWidth="1"/>
    <col min="9" max="9" width="13.28515625" style="4" customWidth="1"/>
    <col min="10" max="10" width="14.85546875" style="4" bestFit="1" customWidth="1"/>
    <col min="11" max="11" width="17" style="4" bestFit="1" customWidth="1"/>
    <col min="12" max="12" width="17.7109375" style="4" customWidth="1"/>
    <col min="13" max="17" width="15.7109375" style="4" customWidth="1"/>
    <col min="18" max="16384" width="9.140625" style="4"/>
  </cols>
  <sheetData>
    <row r="1" spans="2:17" x14ac:dyDescent="0.25">
      <c r="B1" s="241"/>
    </row>
    <row r="2" spans="2:17" x14ac:dyDescent="0.25">
      <c r="C2" s="441"/>
      <c r="D2" s="441"/>
      <c r="E2" s="441"/>
      <c r="F2" s="441"/>
      <c r="G2" s="441"/>
      <c r="H2" s="73" t="s">
        <v>0</v>
      </c>
      <c r="I2" s="441"/>
      <c r="J2" s="441"/>
      <c r="K2" s="441"/>
      <c r="L2" s="441"/>
      <c r="M2" s="441"/>
      <c r="N2" s="441"/>
      <c r="O2" s="441"/>
      <c r="P2" s="441"/>
      <c r="Q2" s="441"/>
    </row>
    <row r="3" spans="2:17" x14ac:dyDescent="0.25">
      <c r="C3" s="441"/>
      <c r="D3" s="441"/>
      <c r="E3" s="441"/>
      <c r="F3" s="441"/>
      <c r="G3" s="441"/>
      <c r="H3" s="73" t="s">
        <v>1</v>
      </c>
      <c r="I3" s="441"/>
      <c r="J3" s="441"/>
      <c r="K3" s="441"/>
      <c r="L3" s="441"/>
      <c r="M3" s="441"/>
      <c r="N3" s="441"/>
      <c r="O3" s="441"/>
      <c r="P3" s="441"/>
      <c r="Q3" s="441"/>
    </row>
    <row r="4" spans="2:17" x14ac:dyDescent="0.25">
      <c r="C4" s="441"/>
      <c r="D4" s="441"/>
      <c r="E4" s="441"/>
      <c r="F4" s="441"/>
      <c r="G4" s="441"/>
      <c r="H4" s="442" t="s">
        <v>514</v>
      </c>
      <c r="I4" s="441"/>
      <c r="J4" s="441"/>
      <c r="K4" s="441"/>
      <c r="L4" s="441"/>
      <c r="M4" s="441"/>
      <c r="N4" s="441"/>
      <c r="O4" s="441"/>
      <c r="P4" s="441"/>
      <c r="Q4" s="441"/>
    </row>
    <row r="5" spans="2:17" x14ac:dyDescent="0.25">
      <c r="B5" s="242"/>
      <c r="C5" s="242"/>
    </row>
    <row r="6" spans="2:17" x14ac:dyDescent="0.25">
      <c r="C6" s="371"/>
      <c r="H6" s="371"/>
      <c r="J6" s="65"/>
      <c r="Q6" s="65" t="s">
        <v>70</v>
      </c>
    </row>
    <row r="7" spans="2:17" s="21" customFormat="1" x14ac:dyDescent="0.2">
      <c r="B7" s="711" t="s">
        <v>2</v>
      </c>
      <c r="C7" s="714" t="s">
        <v>71</v>
      </c>
      <c r="D7" s="714" t="s">
        <v>4</v>
      </c>
      <c r="E7" s="716" t="s">
        <v>72</v>
      </c>
      <c r="F7" s="717"/>
      <c r="G7" s="718"/>
      <c r="H7" s="716" t="s">
        <v>73</v>
      </c>
      <c r="I7" s="717"/>
      <c r="J7" s="717"/>
      <c r="K7" s="717"/>
      <c r="L7" s="718"/>
      <c r="M7" s="719" t="s">
        <v>74</v>
      </c>
      <c r="N7" s="719"/>
      <c r="O7" s="719"/>
      <c r="P7" s="719"/>
      <c r="Q7" s="719" t="s">
        <v>75</v>
      </c>
    </row>
    <row r="8" spans="2:17" s="21" customFormat="1" ht="42.6" customHeight="1" x14ac:dyDescent="0.2">
      <c r="B8" s="712"/>
      <c r="C8" s="714"/>
      <c r="D8" s="714"/>
      <c r="E8" s="22" t="s">
        <v>76</v>
      </c>
      <c r="F8" s="23" t="s">
        <v>77</v>
      </c>
      <c r="G8" s="23" t="s">
        <v>78</v>
      </c>
      <c r="H8" s="23" t="s">
        <v>79</v>
      </c>
      <c r="I8" s="23" t="s">
        <v>80</v>
      </c>
      <c r="J8" s="23" t="s">
        <v>81</v>
      </c>
      <c r="K8" s="23" t="s">
        <v>82</v>
      </c>
      <c r="L8" s="23" t="s">
        <v>83</v>
      </c>
      <c r="M8" s="23" t="s">
        <v>84</v>
      </c>
      <c r="N8" s="23" t="s">
        <v>85</v>
      </c>
      <c r="O8" s="23" t="s">
        <v>86</v>
      </c>
      <c r="P8" s="23" t="s">
        <v>87</v>
      </c>
      <c r="Q8" s="719"/>
    </row>
    <row r="9" spans="2:17" s="21" customFormat="1" ht="20.25" customHeight="1" x14ac:dyDescent="0.2">
      <c r="B9" s="735"/>
      <c r="C9" s="736"/>
      <c r="D9" s="736"/>
      <c r="E9" s="23" t="s">
        <v>88</v>
      </c>
      <c r="F9" s="23" t="s">
        <v>89</v>
      </c>
      <c r="G9" s="23" t="s">
        <v>90</v>
      </c>
      <c r="H9" s="23" t="s">
        <v>91</v>
      </c>
      <c r="I9" s="23" t="s">
        <v>92</v>
      </c>
      <c r="J9" s="23" t="s">
        <v>93</v>
      </c>
      <c r="K9" s="23" t="s">
        <v>94</v>
      </c>
      <c r="L9" s="23" t="s">
        <v>95</v>
      </c>
      <c r="M9" s="23" t="s">
        <v>96</v>
      </c>
      <c r="N9" s="23" t="s">
        <v>96</v>
      </c>
      <c r="O9" s="23" t="s">
        <v>96</v>
      </c>
      <c r="P9" s="23" t="s">
        <v>96</v>
      </c>
      <c r="Q9" s="721"/>
    </row>
    <row r="10" spans="2:17" s="65" customFormat="1" x14ac:dyDescent="0.2">
      <c r="B10" s="329">
        <v>1</v>
      </c>
      <c r="C10" s="335" t="s">
        <v>515</v>
      </c>
      <c r="D10" s="28"/>
      <c r="E10" s="27">
        <f>'F1 '!E23</f>
        <v>104.56944</v>
      </c>
      <c r="F10" s="27">
        <f>'F1 '!F23</f>
        <v>103.7840257998101</v>
      </c>
      <c r="G10" s="27">
        <f>F10-E10</f>
        <v>-0.78541420018990493</v>
      </c>
      <c r="H10" s="27">
        <f>'F1 '!H23</f>
        <v>85.15287499999998</v>
      </c>
      <c r="I10" s="27">
        <f>'F1 '!I23</f>
        <v>62.420184964809692</v>
      </c>
      <c r="J10" s="27">
        <f>'F1 '!J23</f>
        <v>47.841781513123102</v>
      </c>
      <c r="K10" s="27">
        <f>I10+J10</f>
        <v>110.26196647793279</v>
      </c>
      <c r="L10" s="27">
        <f>K10-H10</f>
        <v>25.109091477932807</v>
      </c>
      <c r="M10" s="27">
        <f ca="1">'F1 '!M23</f>
        <v>94.790191604610555</v>
      </c>
      <c r="N10" s="27">
        <f ca="1">'F1 '!N23</f>
        <v>91.731751791614215</v>
      </c>
      <c r="O10" s="27">
        <f ca="1">'F1 '!O23</f>
        <v>88.494460173157094</v>
      </c>
      <c r="P10" s="27">
        <f ca="1">'F1 '!P23</f>
        <v>85.264025086337895</v>
      </c>
      <c r="Q10" s="141"/>
    </row>
    <row r="11" spans="2:17" s="65" customFormat="1" x14ac:dyDescent="0.2">
      <c r="B11" s="329">
        <v>2</v>
      </c>
      <c r="C11" s="335" t="s">
        <v>516</v>
      </c>
      <c r="D11" s="28"/>
      <c r="E11" s="28"/>
      <c r="F11" s="28"/>
      <c r="G11" s="28"/>
      <c r="H11" s="28"/>
      <c r="I11" s="28"/>
      <c r="J11" s="28"/>
      <c r="K11" s="28"/>
      <c r="L11" s="28"/>
      <c r="M11" s="28"/>
      <c r="N11" s="141"/>
      <c r="O11" s="141"/>
      <c r="P11" s="141"/>
      <c r="Q11" s="141"/>
    </row>
    <row r="12" spans="2:17" x14ac:dyDescent="0.25">
      <c r="B12" s="329">
        <v>3</v>
      </c>
      <c r="C12" s="51" t="s">
        <v>276</v>
      </c>
      <c r="D12" s="28"/>
      <c r="E12" s="28"/>
      <c r="F12" s="28"/>
      <c r="G12" s="28"/>
      <c r="H12" s="28"/>
      <c r="I12" s="28"/>
      <c r="J12" s="28"/>
      <c r="K12" s="28"/>
      <c r="L12" s="28"/>
      <c r="M12" s="28"/>
      <c r="N12" s="138"/>
      <c r="O12" s="141"/>
      <c r="P12" s="141"/>
      <c r="Q12" s="141"/>
    </row>
    <row r="13" spans="2:17" x14ac:dyDescent="0.25">
      <c r="B13" s="329">
        <v>4</v>
      </c>
      <c r="C13" s="51" t="s">
        <v>276</v>
      </c>
      <c r="D13" s="28"/>
      <c r="E13" s="28"/>
      <c r="F13" s="28"/>
      <c r="G13" s="28"/>
      <c r="H13" s="28"/>
      <c r="I13" s="28"/>
      <c r="J13" s="28"/>
      <c r="K13" s="28"/>
      <c r="L13" s="28"/>
      <c r="M13" s="28"/>
      <c r="N13" s="138"/>
      <c r="O13" s="141"/>
      <c r="P13" s="141"/>
      <c r="Q13" s="141"/>
    </row>
    <row r="14" spans="2:17" s="133" customFormat="1" x14ac:dyDescent="0.25">
      <c r="B14" s="329"/>
      <c r="C14" s="375" t="s">
        <v>158</v>
      </c>
      <c r="D14" s="28"/>
      <c r="E14" s="28"/>
      <c r="F14" s="28"/>
      <c r="G14" s="28"/>
      <c r="H14" s="28"/>
      <c r="I14" s="28"/>
      <c r="J14" s="28"/>
      <c r="K14" s="28"/>
      <c r="L14" s="28"/>
      <c r="M14" s="28"/>
      <c r="N14" s="138"/>
      <c r="O14" s="141"/>
      <c r="P14" s="141"/>
      <c r="Q14" s="141"/>
    </row>
    <row r="15" spans="2:17" s="133" customFormat="1" x14ac:dyDescent="0.25">
      <c r="B15" s="4"/>
      <c r="C15" s="56"/>
    </row>
    <row r="16" spans="2:17" x14ac:dyDescent="0.25">
      <c r="B16" s="21" t="s">
        <v>119</v>
      </c>
    </row>
    <row r="17" spans="2:2" x14ac:dyDescent="0.25">
      <c r="B17" s="4" t="s">
        <v>517</v>
      </c>
    </row>
  </sheetData>
  <mergeCells count="7">
    <mergeCell ref="Q7:Q9"/>
    <mergeCell ref="B7:B9"/>
    <mergeCell ref="C7:C9"/>
    <mergeCell ref="D7:D9"/>
    <mergeCell ref="E7:G7"/>
    <mergeCell ref="H7:L7"/>
    <mergeCell ref="M7:P7"/>
  </mergeCells>
  <pageMargins left="1.02" right="0.25" top="1" bottom="1" header="0.25" footer="0.25"/>
  <pageSetup paperSize="9" scale="43" orientation="landscape" r:id="rId1"/>
  <headerFooter alignWithMargins="0">
    <oddHeader>&amp;F</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U58"/>
  <sheetViews>
    <sheetView showGridLines="0" view="pageBreakPreview" zoomScale="70" zoomScaleNormal="75" zoomScaleSheetLayoutView="70" workbookViewId="0">
      <selection activeCell="B2" sqref="B2:D2"/>
    </sheetView>
  </sheetViews>
  <sheetFormatPr defaultColWidth="9.140625" defaultRowHeight="15" x14ac:dyDescent="0.2"/>
  <cols>
    <col min="1" max="1" width="6.85546875" style="21" customWidth="1"/>
    <col min="2" max="2" width="23.140625" style="314" customWidth="1"/>
    <col min="3" max="3" width="36.42578125" style="21" customWidth="1"/>
    <col min="4" max="4" width="12" style="21" customWidth="1"/>
    <col min="5" max="5" width="11.7109375" style="21" customWidth="1"/>
    <col min="6" max="6" width="14" style="21" customWidth="1"/>
    <col min="7" max="7" width="14.42578125" style="21" customWidth="1"/>
    <col min="8" max="8" width="13.85546875" style="21" customWidth="1"/>
    <col min="9" max="9" width="16" style="21" customWidth="1"/>
    <col min="10" max="10" width="14.28515625" style="21" customWidth="1"/>
    <col min="11" max="11" width="11.7109375" style="21" customWidth="1"/>
    <col min="12" max="12" width="11" style="21" customWidth="1"/>
    <col min="13" max="13" width="13.85546875" style="21" customWidth="1"/>
    <col min="14" max="14" width="16" style="21" customWidth="1"/>
    <col min="15" max="16384" width="9.140625" style="21"/>
  </cols>
  <sheetData>
    <row r="2" spans="2:21" x14ac:dyDescent="0.2">
      <c r="C2" s="426"/>
      <c r="D2" s="426"/>
      <c r="E2" s="289" t="s">
        <v>0</v>
      </c>
      <c r="F2" s="426"/>
      <c r="G2" s="426"/>
      <c r="H2" s="426"/>
      <c r="I2" s="426"/>
      <c r="J2" s="328"/>
      <c r="K2" s="328"/>
      <c r="L2" s="328"/>
      <c r="M2" s="328"/>
      <c r="N2" s="328"/>
    </row>
    <row r="3" spans="2:21" s="121" customFormat="1" x14ac:dyDescent="0.25">
      <c r="C3" s="377"/>
      <c r="D3" s="377"/>
      <c r="E3" s="208" t="s">
        <v>1</v>
      </c>
      <c r="F3" s="377"/>
      <c r="G3" s="377"/>
      <c r="H3" s="377"/>
      <c r="I3" s="377"/>
      <c r="J3" s="252"/>
      <c r="K3" s="252"/>
      <c r="L3" s="252"/>
      <c r="M3" s="252"/>
      <c r="N3" s="251"/>
    </row>
    <row r="4" spans="2:21" s="121" customFormat="1" x14ac:dyDescent="0.25">
      <c r="C4" s="376"/>
      <c r="D4" s="376"/>
      <c r="E4" s="291" t="s">
        <v>518</v>
      </c>
      <c r="F4" s="376"/>
      <c r="G4" s="376"/>
      <c r="H4" s="376"/>
      <c r="I4" s="376"/>
      <c r="J4" s="376"/>
      <c r="K4" s="376"/>
      <c r="L4" s="376"/>
      <c r="M4" s="376"/>
      <c r="N4" s="376"/>
    </row>
    <row r="5" spans="2:21" s="121" customFormat="1" x14ac:dyDescent="0.25">
      <c r="B5" s="291"/>
      <c r="C5" s="291"/>
      <c r="D5" s="291"/>
      <c r="E5" s="291"/>
      <c r="F5" s="291"/>
      <c r="G5" s="291"/>
      <c r="H5" s="291"/>
      <c r="I5" s="291"/>
      <c r="J5" s="376"/>
      <c r="K5" s="376"/>
      <c r="L5" s="376"/>
      <c r="M5" s="376"/>
      <c r="N5" s="376"/>
    </row>
    <row r="6" spans="2:21" s="121" customFormat="1" x14ac:dyDescent="0.25">
      <c r="B6" s="291"/>
      <c r="C6" s="291"/>
      <c r="D6" s="291"/>
      <c r="E6" s="291"/>
      <c r="F6" s="291"/>
      <c r="G6" s="291"/>
      <c r="H6" s="291"/>
      <c r="I6" s="291"/>
      <c r="J6" s="376"/>
      <c r="K6" s="376"/>
      <c r="L6" s="376"/>
      <c r="M6" s="376"/>
      <c r="N6" s="376"/>
    </row>
    <row r="7" spans="2:21" x14ac:dyDescent="0.2">
      <c r="B7" s="443" t="s">
        <v>519</v>
      </c>
      <c r="C7" s="314"/>
      <c r="D7" s="314"/>
      <c r="E7" s="314"/>
      <c r="F7" s="314"/>
      <c r="G7" s="314"/>
      <c r="H7" s="314"/>
    </row>
    <row r="8" spans="2:21" x14ac:dyDescent="0.2">
      <c r="B8" s="443"/>
      <c r="C8" s="314"/>
      <c r="D8" s="314"/>
      <c r="E8" s="314"/>
      <c r="F8" s="314"/>
      <c r="G8" s="314"/>
      <c r="H8" s="314"/>
    </row>
    <row r="9" spans="2:21" x14ac:dyDescent="0.2">
      <c r="B9" s="444" t="s">
        <v>520</v>
      </c>
      <c r="C9" s="445"/>
      <c r="D9" s="445"/>
      <c r="E9" s="445"/>
      <c r="F9" s="445"/>
      <c r="G9" s="445"/>
      <c r="H9" s="445"/>
      <c r="I9" s="88"/>
      <c r="J9" s="88"/>
      <c r="K9" s="88"/>
      <c r="L9" s="88"/>
      <c r="M9" s="88"/>
      <c r="N9" s="88"/>
      <c r="O9" s="88"/>
      <c r="P9" s="88"/>
      <c r="Q9" s="88"/>
      <c r="R9" s="88"/>
      <c r="S9" s="88"/>
      <c r="T9" s="88"/>
      <c r="U9" s="88"/>
    </row>
    <row r="10" spans="2:21" x14ac:dyDescent="0.2">
      <c r="B10" s="21"/>
      <c r="K10" s="88"/>
      <c r="L10" s="88"/>
      <c r="M10" s="88"/>
      <c r="N10" s="88"/>
      <c r="O10" s="88"/>
      <c r="P10" s="88"/>
      <c r="Q10" s="88"/>
      <c r="R10" s="88"/>
      <c r="S10" s="88"/>
      <c r="T10" s="88"/>
      <c r="U10" s="88"/>
    </row>
    <row r="11" spans="2:21" x14ac:dyDescent="0.2">
      <c r="B11" s="832" t="s">
        <v>71</v>
      </c>
      <c r="C11" s="834" t="s">
        <v>521</v>
      </c>
      <c r="D11" s="835"/>
      <c r="E11" s="836"/>
      <c r="F11" s="834" t="s">
        <v>522</v>
      </c>
      <c r="G11" s="835"/>
      <c r="H11" s="836"/>
      <c r="I11" s="837" t="s">
        <v>523</v>
      </c>
      <c r="J11" s="837" t="s">
        <v>524</v>
      </c>
      <c r="K11" s="88"/>
      <c r="L11" s="88"/>
      <c r="M11" s="88"/>
      <c r="N11" s="88"/>
      <c r="O11" s="88"/>
      <c r="P11" s="88"/>
      <c r="Q11" s="88"/>
      <c r="R11" s="88"/>
      <c r="S11" s="88"/>
      <c r="T11" s="88"/>
      <c r="U11" s="88"/>
    </row>
    <row r="12" spans="2:21" ht="43.5" customHeight="1" x14ac:dyDescent="0.2">
      <c r="B12" s="833"/>
      <c r="C12" s="446" t="s">
        <v>525</v>
      </c>
      <c r="D12" s="446" t="s">
        <v>526</v>
      </c>
      <c r="E12" s="446" t="s">
        <v>527</v>
      </c>
      <c r="F12" s="446" t="s">
        <v>528</v>
      </c>
      <c r="G12" s="446" t="s">
        <v>526</v>
      </c>
      <c r="H12" s="447" t="s">
        <v>529</v>
      </c>
      <c r="I12" s="837"/>
      <c r="J12" s="837"/>
      <c r="K12" s="88"/>
      <c r="L12" s="88"/>
      <c r="M12" s="88"/>
      <c r="N12" s="88"/>
      <c r="O12" s="88"/>
      <c r="P12" s="88"/>
      <c r="Q12" s="88"/>
      <c r="R12" s="88"/>
      <c r="S12" s="88"/>
      <c r="T12" s="88"/>
      <c r="U12" s="88"/>
    </row>
    <row r="13" spans="2:21" x14ac:dyDescent="0.2">
      <c r="B13" s="448"/>
      <c r="C13" s="449"/>
      <c r="D13" s="449"/>
      <c r="E13" s="449"/>
      <c r="F13" s="449"/>
      <c r="G13" s="449"/>
      <c r="H13" s="450"/>
      <c r="I13" s="450"/>
      <c r="J13" s="450"/>
      <c r="K13" s="88"/>
      <c r="L13" s="88"/>
      <c r="M13" s="88"/>
      <c r="N13" s="88"/>
      <c r="O13" s="88"/>
      <c r="P13" s="88"/>
      <c r="Q13" s="88"/>
      <c r="R13" s="88"/>
      <c r="S13" s="88"/>
      <c r="T13" s="88"/>
      <c r="U13" s="88"/>
    </row>
    <row r="14" spans="2:21" s="144" customFormat="1" x14ac:dyDescent="0.2">
      <c r="B14" s="451" t="s">
        <v>530</v>
      </c>
      <c r="C14" s="336"/>
      <c r="D14" s="336"/>
      <c r="E14" s="336"/>
      <c r="F14" s="336"/>
      <c r="G14" s="336"/>
      <c r="H14" s="336"/>
      <c r="I14" s="86"/>
      <c r="J14" s="86"/>
      <c r="K14" s="88"/>
      <c r="L14" s="88"/>
      <c r="M14" s="88"/>
      <c r="N14" s="88"/>
      <c r="O14" s="88"/>
      <c r="P14" s="88"/>
      <c r="Q14" s="88"/>
      <c r="R14" s="88"/>
      <c r="S14" s="88"/>
      <c r="T14" s="88"/>
      <c r="U14" s="88"/>
    </row>
    <row r="15" spans="2:21" s="144" customFormat="1" x14ac:dyDescent="0.2">
      <c r="B15" s="451"/>
      <c r="C15" s="336"/>
      <c r="D15" s="336"/>
      <c r="E15" s="336"/>
      <c r="F15" s="336"/>
      <c r="G15" s="336"/>
      <c r="H15" s="336"/>
      <c r="I15" s="86"/>
      <c r="J15" s="86"/>
      <c r="K15" s="88"/>
      <c r="L15" s="88"/>
      <c r="M15" s="88"/>
      <c r="N15" s="88"/>
      <c r="O15" s="88"/>
      <c r="P15" s="88"/>
      <c r="Q15" s="88"/>
      <c r="R15" s="88"/>
      <c r="S15" s="88"/>
      <c r="T15" s="88"/>
      <c r="U15" s="88"/>
    </row>
    <row r="16" spans="2:21" s="144" customFormat="1" x14ac:dyDescent="0.25">
      <c r="B16" s="86" t="s">
        <v>531</v>
      </c>
      <c r="C16" s="452">
        <v>41820</v>
      </c>
      <c r="D16" s="453">
        <v>3.8639999999999999</v>
      </c>
      <c r="E16" s="454">
        <f>C16</f>
        <v>41820</v>
      </c>
      <c r="F16" s="452">
        <v>41820</v>
      </c>
      <c r="G16" s="453">
        <v>3.8639999999999999</v>
      </c>
      <c r="H16" s="455">
        <f>G16/D16</f>
        <v>1</v>
      </c>
      <c r="I16" s="336">
        <f>E16-F16</f>
        <v>0</v>
      </c>
      <c r="J16" s="453">
        <f>D16-G16</f>
        <v>0</v>
      </c>
      <c r="K16" s="88"/>
      <c r="L16" s="88"/>
      <c r="M16" s="88"/>
      <c r="N16" s="88"/>
      <c r="O16" s="88"/>
      <c r="P16" s="88"/>
      <c r="Q16" s="88"/>
      <c r="R16" s="88"/>
      <c r="S16" s="88"/>
      <c r="T16" s="88"/>
      <c r="U16" s="88"/>
    </row>
    <row r="17" spans="2:21" s="144" customFormat="1" x14ac:dyDescent="0.2">
      <c r="B17" s="143"/>
      <c r="C17" s="454">
        <v>41912</v>
      </c>
      <c r="D17" s="453">
        <v>3.8639999999999999</v>
      </c>
      <c r="E17" s="454">
        <f>C17</f>
        <v>41912</v>
      </c>
      <c r="F17" s="454">
        <v>41912</v>
      </c>
      <c r="G17" s="453">
        <v>3.8639999999999999</v>
      </c>
      <c r="H17" s="455">
        <f>G17/D17</f>
        <v>1</v>
      </c>
      <c r="I17" s="336">
        <f>E17-F17</f>
        <v>0</v>
      </c>
      <c r="J17" s="453">
        <f>D17-G17</f>
        <v>0</v>
      </c>
      <c r="K17" s="88"/>
      <c r="L17" s="88"/>
      <c r="M17" s="88"/>
      <c r="N17" s="88"/>
      <c r="O17" s="88"/>
      <c r="P17" s="88"/>
      <c r="Q17" s="88"/>
      <c r="R17" s="88"/>
      <c r="S17" s="88"/>
      <c r="T17" s="88"/>
      <c r="U17" s="88"/>
    </row>
    <row r="18" spans="2:21" s="144" customFormat="1" x14ac:dyDescent="0.2">
      <c r="B18" s="143"/>
      <c r="C18" s="454">
        <v>42004</v>
      </c>
      <c r="D18" s="453">
        <v>3.8639999999999999</v>
      </c>
      <c r="E18" s="454">
        <f>C18</f>
        <v>42004</v>
      </c>
      <c r="F18" s="454">
        <v>42004</v>
      </c>
      <c r="G18" s="453">
        <v>3.8639999999999999</v>
      </c>
      <c r="H18" s="455">
        <f>G18/D18</f>
        <v>1</v>
      </c>
      <c r="I18" s="336">
        <f>E18-F18</f>
        <v>0</v>
      </c>
      <c r="J18" s="453">
        <f>D18-G18</f>
        <v>0</v>
      </c>
      <c r="K18" s="88"/>
      <c r="L18" s="88"/>
      <c r="M18" s="88"/>
      <c r="N18" s="88"/>
      <c r="O18" s="88"/>
      <c r="P18" s="88"/>
      <c r="Q18" s="88"/>
      <c r="R18" s="88"/>
      <c r="S18" s="88"/>
      <c r="T18" s="88"/>
      <c r="U18" s="88"/>
    </row>
    <row r="19" spans="2:21" s="144" customFormat="1" x14ac:dyDescent="0.2">
      <c r="B19" s="86"/>
      <c r="C19" s="454">
        <v>42094</v>
      </c>
      <c r="D19" s="453">
        <v>3.8639999999999999</v>
      </c>
      <c r="E19" s="454">
        <f>C19</f>
        <v>42094</v>
      </c>
      <c r="F19" s="454">
        <v>42094</v>
      </c>
      <c r="G19" s="453">
        <v>3.8639999999999999</v>
      </c>
      <c r="H19" s="455">
        <f>G19/D19</f>
        <v>1</v>
      </c>
      <c r="I19" s="336">
        <f>E19-F19</f>
        <v>0</v>
      </c>
      <c r="J19" s="453">
        <f>D19-G19</f>
        <v>0</v>
      </c>
      <c r="K19" s="88"/>
      <c r="L19" s="88"/>
      <c r="M19" s="88"/>
      <c r="N19" s="88"/>
      <c r="O19" s="88"/>
      <c r="P19" s="88"/>
      <c r="Q19" s="88"/>
      <c r="R19" s="88"/>
      <c r="S19" s="88"/>
      <c r="T19" s="88"/>
      <c r="U19" s="88"/>
    </row>
    <row r="20" spans="2:21" s="144" customFormat="1" x14ac:dyDescent="0.2">
      <c r="B20" s="86" t="s">
        <v>532</v>
      </c>
      <c r="C20" s="336"/>
      <c r="D20" s="336"/>
      <c r="E20" s="336"/>
      <c r="F20" s="454"/>
      <c r="G20" s="453"/>
      <c r="H20" s="336"/>
      <c r="I20" s="86"/>
      <c r="J20" s="86"/>
      <c r="K20" s="88"/>
      <c r="L20" s="88"/>
      <c r="M20" s="88"/>
      <c r="N20" s="88"/>
      <c r="O20" s="88"/>
      <c r="P20" s="88"/>
      <c r="Q20" s="88"/>
      <c r="R20" s="88"/>
      <c r="S20" s="88"/>
      <c r="T20" s="88"/>
      <c r="U20" s="88"/>
    </row>
    <row r="21" spans="2:21" s="144" customFormat="1" x14ac:dyDescent="0.25">
      <c r="B21" s="86"/>
      <c r="C21" s="452">
        <v>41820</v>
      </c>
      <c r="D21" s="453">
        <v>2.2999999999999998</v>
      </c>
      <c r="E21" s="454">
        <f>C21</f>
        <v>41820</v>
      </c>
      <c r="F21" s="454">
        <v>41820</v>
      </c>
      <c r="G21" s="453">
        <v>2.2999999999999998</v>
      </c>
      <c r="H21" s="455">
        <f>G21/D21</f>
        <v>1</v>
      </c>
      <c r="I21" s="336">
        <f>E21-F21</f>
        <v>0</v>
      </c>
      <c r="J21" s="453">
        <f>D21-G21</f>
        <v>0</v>
      </c>
      <c r="K21" s="88"/>
      <c r="L21" s="88"/>
      <c r="M21" s="88"/>
      <c r="N21" s="88"/>
      <c r="O21" s="88"/>
      <c r="P21" s="88"/>
      <c r="Q21" s="88"/>
      <c r="R21" s="88"/>
      <c r="S21" s="88"/>
      <c r="T21" s="88"/>
      <c r="U21" s="88"/>
    </row>
    <row r="22" spans="2:21" s="144" customFormat="1" x14ac:dyDescent="0.2">
      <c r="B22" s="86"/>
      <c r="C22" s="454">
        <v>41912</v>
      </c>
      <c r="D22" s="453">
        <v>2.2999999999999998</v>
      </c>
      <c r="E22" s="454">
        <f>C22</f>
        <v>41912</v>
      </c>
      <c r="F22" s="454">
        <v>41912</v>
      </c>
      <c r="G22" s="453">
        <v>2.2999999999999998</v>
      </c>
      <c r="H22" s="455">
        <f>G22/D22</f>
        <v>1</v>
      </c>
      <c r="I22" s="336">
        <f>E22-F22</f>
        <v>0</v>
      </c>
      <c r="J22" s="453">
        <f>D22-G22</f>
        <v>0</v>
      </c>
      <c r="K22" s="88"/>
      <c r="L22" s="88"/>
      <c r="M22" s="88"/>
      <c r="N22" s="88"/>
      <c r="O22" s="88"/>
      <c r="P22" s="88"/>
      <c r="Q22" s="88"/>
      <c r="R22" s="88"/>
      <c r="S22" s="88"/>
      <c r="T22" s="88"/>
      <c r="U22" s="88"/>
    </row>
    <row r="23" spans="2:21" s="144" customFormat="1" x14ac:dyDescent="0.2">
      <c r="B23" s="86"/>
      <c r="C23" s="454">
        <v>42004</v>
      </c>
      <c r="D23" s="453">
        <v>2.2999999999999998</v>
      </c>
      <c r="E23" s="454">
        <f>C23</f>
        <v>42004</v>
      </c>
      <c r="F23" s="454">
        <v>42004</v>
      </c>
      <c r="G23" s="453">
        <v>2.2999999999999998</v>
      </c>
      <c r="H23" s="455">
        <f>G23/D23</f>
        <v>1</v>
      </c>
      <c r="I23" s="336">
        <f>E23-F23</f>
        <v>0</v>
      </c>
      <c r="J23" s="453">
        <f>D23-G23</f>
        <v>0</v>
      </c>
      <c r="K23" s="88"/>
      <c r="L23" s="88"/>
      <c r="M23" s="88"/>
      <c r="N23" s="88"/>
      <c r="O23" s="88"/>
      <c r="P23" s="88"/>
      <c r="Q23" s="88"/>
      <c r="R23" s="88"/>
      <c r="S23" s="88"/>
      <c r="T23" s="88"/>
      <c r="U23" s="88"/>
    </row>
    <row r="24" spans="2:21" x14ac:dyDescent="0.2">
      <c r="B24" s="451"/>
      <c r="C24" s="454">
        <v>42094</v>
      </c>
      <c r="D24" s="453">
        <v>2.2999999999999998</v>
      </c>
      <c r="E24" s="454">
        <f>C24</f>
        <v>42094</v>
      </c>
      <c r="F24" s="454">
        <v>42094</v>
      </c>
      <c r="G24" s="453">
        <v>2.2999999999999998</v>
      </c>
      <c r="H24" s="455">
        <f>G24/D24</f>
        <v>1</v>
      </c>
      <c r="I24" s="336">
        <f>E24-F24</f>
        <v>0</v>
      </c>
      <c r="J24" s="453">
        <f>D24-G24</f>
        <v>0</v>
      </c>
      <c r="K24" s="88"/>
      <c r="L24" s="88"/>
      <c r="M24" s="88"/>
      <c r="N24" s="88"/>
      <c r="O24" s="88"/>
      <c r="P24" s="88"/>
      <c r="Q24" s="88"/>
      <c r="R24" s="88"/>
      <c r="S24" s="88"/>
      <c r="T24" s="88"/>
      <c r="U24" s="88"/>
    </row>
    <row r="25" spans="2:21" x14ac:dyDescent="0.2">
      <c r="B25" s="86"/>
      <c r="C25" s="336"/>
      <c r="D25" s="336"/>
      <c r="E25" s="336"/>
      <c r="F25" s="336"/>
      <c r="G25" s="336"/>
      <c r="H25" s="336"/>
      <c r="I25" s="86"/>
      <c r="J25" s="86"/>
      <c r="K25" s="88"/>
      <c r="L25" s="88"/>
      <c r="M25" s="88"/>
      <c r="N25" s="88"/>
      <c r="O25" s="88"/>
      <c r="P25" s="88"/>
      <c r="Q25" s="88"/>
      <c r="R25" s="88"/>
      <c r="S25" s="88"/>
      <c r="T25" s="88"/>
      <c r="U25" s="88"/>
    </row>
    <row r="26" spans="2:21" x14ac:dyDescent="0.2">
      <c r="B26" s="86" t="s">
        <v>533</v>
      </c>
      <c r="C26" s="454">
        <v>41820</v>
      </c>
      <c r="D26" s="453">
        <v>1.38</v>
      </c>
      <c r="E26" s="454">
        <f>C26</f>
        <v>41820</v>
      </c>
      <c r="F26" s="454">
        <v>41820</v>
      </c>
      <c r="G26" s="453">
        <v>1.38</v>
      </c>
      <c r="H26" s="455">
        <f>G26/D26</f>
        <v>1</v>
      </c>
      <c r="I26" s="336">
        <f>E26-F26</f>
        <v>0</v>
      </c>
      <c r="J26" s="453">
        <f>D26-G26</f>
        <v>0</v>
      </c>
      <c r="K26" s="88"/>
      <c r="L26" s="88"/>
      <c r="M26" s="88"/>
      <c r="N26" s="88"/>
      <c r="O26" s="88"/>
      <c r="P26" s="88"/>
      <c r="Q26" s="88"/>
      <c r="R26" s="88"/>
      <c r="S26" s="88"/>
      <c r="T26" s="88"/>
      <c r="U26" s="88"/>
    </row>
    <row r="27" spans="2:21" x14ac:dyDescent="0.2">
      <c r="B27" s="86"/>
      <c r="C27" s="454">
        <v>41912</v>
      </c>
      <c r="D27" s="453">
        <v>1.38</v>
      </c>
      <c r="E27" s="454">
        <f>C27</f>
        <v>41912</v>
      </c>
      <c r="F27" s="454">
        <v>41912</v>
      </c>
      <c r="G27" s="453">
        <v>1.38</v>
      </c>
      <c r="H27" s="455">
        <f>G27/D27</f>
        <v>1</v>
      </c>
      <c r="I27" s="336">
        <f>E27-F27</f>
        <v>0</v>
      </c>
      <c r="J27" s="453">
        <f>D27-G27</f>
        <v>0</v>
      </c>
      <c r="K27" s="88"/>
      <c r="L27" s="88"/>
      <c r="M27" s="88"/>
      <c r="N27" s="88"/>
      <c r="O27" s="88"/>
      <c r="P27" s="88"/>
      <c r="Q27" s="88"/>
      <c r="R27" s="88"/>
      <c r="S27" s="88"/>
      <c r="T27" s="88"/>
      <c r="U27" s="88"/>
    </row>
    <row r="28" spans="2:21" x14ac:dyDescent="0.2">
      <c r="B28" s="86"/>
      <c r="C28" s="454">
        <v>42004</v>
      </c>
      <c r="D28" s="453">
        <v>1.38</v>
      </c>
      <c r="E28" s="454">
        <f>C28</f>
        <v>42004</v>
      </c>
      <c r="F28" s="454">
        <v>42004</v>
      </c>
      <c r="G28" s="453">
        <v>1.38</v>
      </c>
      <c r="H28" s="455">
        <f>G28/D28</f>
        <v>1</v>
      </c>
      <c r="I28" s="336">
        <f>E28-F28</f>
        <v>0</v>
      </c>
      <c r="J28" s="453">
        <f>D28-G28</f>
        <v>0</v>
      </c>
      <c r="K28" s="88"/>
      <c r="L28" s="88"/>
      <c r="M28" s="88"/>
      <c r="N28" s="88"/>
      <c r="O28" s="88"/>
      <c r="P28" s="88"/>
      <c r="Q28" s="88"/>
      <c r="R28" s="88"/>
      <c r="S28" s="88"/>
      <c r="T28" s="88"/>
      <c r="U28" s="88"/>
    </row>
    <row r="29" spans="2:21" x14ac:dyDescent="0.2">
      <c r="B29" s="86"/>
      <c r="C29" s="454">
        <v>42094</v>
      </c>
      <c r="D29" s="453">
        <v>1.38</v>
      </c>
      <c r="E29" s="454">
        <f>C29</f>
        <v>42094</v>
      </c>
      <c r="F29" s="454">
        <v>42094</v>
      </c>
      <c r="G29" s="453">
        <v>1.38</v>
      </c>
      <c r="H29" s="455">
        <f>G29/D29</f>
        <v>1</v>
      </c>
      <c r="I29" s="336">
        <f>E29-F29</f>
        <v>0</v>
      </c>
      <c r="J29" s="453">
        <f>D29-G29</f>
        <v>0</v>
      </c>
      <c r="K29" s="88"/>
      <c r="L29" s="88"/>
      <c r="M29" s="88"/>
      <c r="N29" s="88"/>
      <c r="O29" s="88"/>
      <c r="P29" s="88"/>
      <c r="Q29" s="88"/>
      <c r="R29" s="88"/>
      <c r="S29" s="88"/>
      <c r="T29" s="88"/>
      <c r="U29" s="88"/>
    </row>
    <row r="30" spans="2:21" x14ac:dyDescent="0.2">
      <c r="B30" s="451" t="s">
        <v>158</v>
      </c>
      <c r="C30" s="336"/>
      <c r="D30" s="456">
        <f>SUM(D16:D29)</f>
        <v>30.175999999999998</v>
      </c>
      <c r="E30" s="457"/>
      <c r="F30" s="457"/>
      <c r="G30" s="456">
        <f>SUM(G16:G29)</f>
        <v>30.175999999999998</v>
      </c>
      <c r="H30" s="336"/>
      <c r="I30" s="86"/>
      <c r="J30" s="86"/>
      <c r="K30" s="88"/>
      <c r="L30" s="88"/>
      <c r="M30" s="88"/>
      <c r="N30" s="88"/>
      <c r="O30" s="88"/>
      <c r="P30" s="88"/>
      <c r="Q30" s="88"/>
      <c r="R30" s="88"/>
      <c r="S30" s="88"/>
      <c r="T30" s="88"/>
      <c r="U30" s="88"/>
    </row>
    <row r="31" spans="2:21" x14ac:dyDescent="0.2">
      <c r="B31" s="21"/>
      <c r="K31" s="88"/>
      <c r="L31" s="88"/>
      <c r="M31" s="88"/>
      <c r="N31" s="88"/>
      <c r="O31" s="88"/>
      <c r="P31" s="88"/>
      <c r="Q31" s="88"/>
      <c r="R31" s="88"/>
      <c r="S31" s="88"/>
      <c r="T31" s="88"/>
      <c r="U31" s="88"/>
    </row>
    <row r="32" spans="2:21" x14ac:dyDescent="0.2">
      <c r="B32" s="21"/>
      <c r="K32" s="88"/>
      <c r="L32" s="88"/>
      <c r="M32" s="88"/>
      <c r="N32" s="88"/>
      <c r="O32" s="88"/>
      <c r="P32" s="88"/>
      <c r="Q32" s="88"/>
      <c r="R32" s="88"/>
      <c r="S32" s="88"/>
      <c r="T32" s="88"/>
      <c r="U32" s="88"/>
    </row>
    <row r="33" spans="2:21" x14ac:dyDescent="0.2">
      <c r="B33" s="443" t="s">
        <v>534</v>
      </c>
      <c r="C33" s="314"/>
      <c r="D33" s="314"/>
      <c r="E33" s="314"/>
      <c r="F33" s="314"/>
      <c r="G33" s="314"/>
      <c r="H33" s="314"/>
    </row>
    <row r="34" spans="2:21" x14ac:dyDescent="0.2">
      <c r="B34" s="443"/>
      <c r="C34" s="314"/>
      <c r="D34" s="314"/>
      <c r="E34" s="314"/>
      <c r="F34" s="314"/>
      <c r="G34" s="314"/>
      <c r="H34" s="314"/>
    </row>
    <row r="35" spans="2:21" x14ac:dyDescent="0.2">
      <c r="B35" s="444" t="s">
        <v>520</v>
      </c>
      <c r="C35" s="445"/>
      <c r="D35" s="445"/>
      <c r="E35" s="445"/>
      <c r="F35" s="445"/>
      <c r="G35" s="445"/>
      <c r="H35" s="445"/>
      <c r="I35" s="88"/>
      <c r="J35" s="88"/>
      <c r="K35" s="88"/>
      <c r="L35" s="88"/>
      <c r="M35" s="88"/>
      <c r="N35" s="88"/>
      <c r="O35" s="88"/>
      <c r="P35" s="88"/>
      <c r="Q35" s="88"/>
      <c r="R35" s="88"/>
      <c r="S35" s="88"/>
      <c r="T35" s="88"/>
      <c r="U35" s="88"/>
    </row>
    <row r="36" spans="2:21" x14ac:dyDescent="0.2">
      <c r="B36" s="21"/>
      <c r="K36" s="88"/>
      <c r="L36" s="88"/>
      <c r="M36" s="88"/>
      <c r="N36" s="88"/>
      <c r="O36" s="88"/>
      <c r="P36" s="88"/>
      <c r="Q36" s="88"/>
      <c r="R36" s="88"/>
      <c r="S36" s="88"/>
      <c r="T36" s="88"/>
      <c r="U36" s="88"/>
    </row>
    <row r="37" spans="2:21" x14ac:dyDescent="0.2">
      <c r="B37" s="832" t="s">
        <v>71</v>
      </c>
      <c r="C37" s="834" t="s">
        <v>521</v>
      </c>
      <c r="D37" s="835"/>
      <c r="E37" s="836"/>
      <c r="F37" s="834" t="s">
        <v>522</v>
      </c>
      <c r="G37" s="835"/>
      <c r="H37" s="836"/>
      <c r="I37" s="837" t="s">
        <v>523</v>
      </c>
      <c r="J37" s="837" t="s">
        <v>524</v>
      </c>
      <c r="K37" s="88"/>
      <c r="L37" s="88"/>
      <c r="M37" s="88"/>
      <c r="N37" s="88"/>
      <c r="O37" s="88"/>
      <c r="P37" s="88"/>
      <c r="Q37" s="88"/>
      <c r="R37" s="88"/>
      <c r="S37" s="88"/>
      <c r="T37" s="88"/>
      <c r="U37" s="88"/>
    </row>
    <row r="38" spans="2:21" ht="43.5" customHeight="1" x14ac:dyDescent="0.2">
      <c r="B38" s="833"/>
      <c r="C38" s="446" t="s">
        <v>525</v>
      </c>
      <c r="D38" s="446" t="s">
        <v>526</v>
      </c>
      <c r="E38" s="446" t="s">
        <v>527</v>
      </c>
      <c r="F38" s="446" t="s">
        <v>528</v>
      </c>
      <c r="G38" s="446" t="s">
        <v>526</v>
      </c>
      <c r="H38" s="447" t="s">
        <v>529</v>
      </c>
      <c r="I38" s="837"/>
      <c r="J38" s="837"/>
      <c r="K38" s="88"/>
      <c r="L38" s="88"/>
      <c r="M38" s="88"/>
      <c r="N38" s="88"/>
      <c r="O38" s="88"/>
      <c r="P38" s="88"/>
      <c r="Q38" s="88"/>
      <c r="R38" s="88"/>
      <c r="S38" s="88"/>
      <c r="T38" s="88"/>
      <c r="U38" s="88"/>
    </row>
    <row r="39" spans="2:21" x14ac:dyDescent="0.2">
      <c r="B39" s="448"/>
      <c r="C39" s="449"/>
      <c r="D39" s="449"/>
      <c r="E39" s="449"/>
      <c r="F39" s="449"/>
      <c r="G39" s="449"/>
      <c r="H39" s="450"/>
      <c r="I39" s="450"/>
      <c r="J39" s="450"/>
      <c r="K39" s="88"/>
      <c r="L39" s="88"/>
      <c r="M39" s="88"/>
      <c r="N39" s="88"/>
      <c r="O39" s="88"/>
      <c r="P39" s="88"/>
      <c r="Q39" s="88"/>
      <c r="R39" s="88"/>
      <c r="S39" s="88"/>
      <c r="T39" s="88"/>
      <c r="U39" s="88"/>
    </row>
    <row r="40" spans="2:21" s="144" customFormat="1" x14ac:dyDescent="0.2">
      <c r="B40" s="451" t="s">
        <v>530</v>
      </c>
      <c r="C40" s="336"/>
      <c r="D40" s="336"/>
      <c r="E40" s="336"/>
      <c r="F40" s="336"/>
      <c r="G40" s="336"/>
      <c r="H40" s="336"/>
      <c r="I40" s="86"/>
      <c r="J40" s="86"/>
      <c r="K40" s="88"/>
      <c r="L40" s="88"/>
      <c r="M40" s="88"/>
      <c r="N40" s="88"/>
      <c r="O40" s="88"/>
      <c r="P40" s="88"/>
      <c r="Q40" s="88"/>
      <c r="R40" s="88"/>
      <c r="S40" s="88"/>
      <c r="T40" s="88"/>
      <c r="U40" s="88"/>
    </row>
    <row r="41" spans="2:21" s="144" customFormat="1" x14ac:dyDescent="0.2">
      <c r="B41" s="451"/>
      <c r="C41" s="336"/>
      <c r="D41" s="336"/>
      <c r="E41" s="336"/>
      <c r="F41" s="336"/>
      <c r="G41" s="336"/>
      <c r="H41" s="336"/>
      <c r="I41" s="86"/>
      <c r="J41" s="86"/>
      <c r="K41" s="88"/>
      <c r="L41" s="88"/>
      <c r="M41" s="88"/>
      <c r="N41" s="88"/>
      <c r="O41" s="88"/>
      <c r="P41" s="88"/>
      <c r="Q41" s="88"/>
      <c r="R41" s="88"/>
      <c r="S41" s="88"/>
      <c r="T41" s="88"/>
      <c r="U41" s="88"/>
    </row>
    <row r="42" spans="2:21" s="144" customFormat="1" x14ac:dyDescent="0.2">
      <c r="B42" s="86" t="s">
        <v>531</v>
      </c>
      <c r="C42" s="454">
        <v>42185</v>
      </c>
      <c r="D42" s="453">
        <v>3.8639999999999999</v>
      </c>
      <c r="E42" s="454">
        <v>42185</v>
      </c>
      <c r="F42" s="454">
        <v>42185</v>
      </c>
      <c r="G42" s="453">
        <v>3.8639999999999999</v>
      </c>
      <c r="H42" s="455">
        <f>G42/D42</f>
        <v>1</v>
      </c>
      <c r="I42" s="336">
        <f>E42-F42</f>
        <v>0</v>
      </c>
      <c r="J42" s="453">
        <f>D42-G42</f>
        <v>0</v>
      </c>
      <c r="K42" s="88"/>
      <c r="L42" s="88"/>
      <c r="M42" s="88"/>
      <c r="N42" s="88"/>
      <c r="O42" s="88"/>
      <c r="P42" s="88"/>
      <c r="Q42" s="88"/>
      <c r="R42" s="88"/>
      <c r="S42" s="88"/>
      <c r="T42" s="88"/>
      <c r="U42" s="88"/>
    </row>
    <row r="43" spans="2:21" s="144" customFormat="1" x14ac:dyDescent="0.2">
      <c r="B43" s="143"/>
      <c r="C43" s="454">
        <v>42277</v>
      </c>
      <c r="D43" s="453">
        <v>3.8639999999999999</v>
      </c>
      <c r="E43" s="454">
        <v>42277</v>
      </c>
      <c r="F43" s="454">
        <v>42277</v>
      </c>
      <c r="G43" s="453">
        <v>3.8639999999999999</v>
      </c>
      <c r="H43" s="455">
        <f>G43/D43</f>
        <v>1</v>
      </c>
      <c r="I43" s="336">
        <f>E43-F43</f>
        <v>0</v>
      </c>
      <c r="J43" s="453">
        <f>D43-G43</f>
        <v>0</v>
      </c>
      <c r="K43" s="88"/>
      <c r="L43" s="88"/>
      <c r="M43" s="88"/>
      <c r="N43" s="88"/>
      <c r="O43" s="88"/>
      <c r="P43" s="88"/>
      <c r="Q43" s="88"/>
      <c r="R43" s="88"/>
      <c r="S43" s="88"/>
      <c r="T43" s="88"/>
      <c r="U43" s="88"/>
    </row>
    <row r="44" spans="2:21" s="144" customFormat="1" x14ac:dyDescent="0.2">
      <c r="B44" s="143"/>
      <c r="C44" s="454">
        <v>42369</v>
      </c>
      <c r="D44" s="453">
        <v>3.8639999999999999</v>
      </c>
      <c r="E44" s="454">
        <v>42369</v>
      </c>
      <c r="F44" s="454">
        <v>42369</v>
      </c>
      <c r="G44" s="453">
        <v>3.8639999999999999</v>
      </c>
      <c r="H44" s="455">
        <f>G44/D44</f>
        <v>1</v>
      </c>
      <c r="I44" s="336">
        <f>E44-F44</f>
        <v>0</v>
      </c>
      <c r="J44" s="453">
        <f>D44-G44</f>
        <v>0</v>
      </c>
      <c r="K44" s="88"/>
      <c r="L44" s="88"/>
      <c r="M44" s="88"/>
      <c r="N44" s="88"/>
      <c r="O44" s="88"/>
      <c r="P44" s="88"/>
      <c r="Q44" s="88"/>
      <c r="R44" s="88"/>
      <c r="S44" s="88"/>
      <c r="T44" s="88"/>
      <c r="U44" s="88"/>
    </row>
    <row r="45" spans="2:21" s="144" customFormat="1" x14ac:dyDescent="0.2">
      <c r="B45" s="86"/>
      <c r="C45" s="454">
        <v>42094</v>
      </c>
      <c r="D45" s="453">
        <v>3.8639999999999999</v>
      </c>
      <c r="E45" s="454">
        <v>42094</v>
      </c>
      <c r="F45" s="454">
        <v>42094</v>
      </c>
      <c r="G45" s="453">
        <v>3.8639999999999999</v>
      </c>
      <c r="H45" s="455">
        <f>G45/D45</f>
        <v>1</v>
      </c>
      <c r="I45" s="336">
        <f>E45-F45</f>
        <v>0</v>
      </c>
      <c r="J45" s="453">
        <f>D45-G45</f>
        <v>0</v>
      </c>
      <c r="K45" s="88"/>
      <c r="L45" s="88"/>
      <c r="M45" s="88"/>
      <c r="N45" s="88"/>
      <c r="O45" s="88"/>
      <c r="P45" s="88"/>
      <c r="Q45" s="88"/>
      <c r="R45" s="88"/>
      <c r="S45" s="88"/>
      <c r="T45" s="88"/>
      <c r="U45" s="88"/>
    </row>
    <row r="46" spans="2:21" s="144" customFormat="1" x14ac:dyDescent="0.2">
      <c r="B46" s="86" t="s">
        <v>532</v>
      </c>
      <c r="C46" s="336"/>
      <c r="D46" s="336"/>
      <c r="E46" s="336"/>
      <c r="F46" s="336"/>
      <c r="G46" s="336"/>
      <c r="H46" s="336"/>
      <c r="I46" s="86"/>
      <c r="J46" s="86"/>
      <c r="K46" s="88"/>
      <c r="L46" s="88"/>
      <c r="M46" s="88"/>
      <c r="N46" s="88"/>
      <c r="O46" s="88"/>
      <c r="P46" s="88"/>
      <c r="Q46" s="88"/>
      <c r="R46" s="88"/>
      <c r="S46" s="88"/>
      <c r="T46" s="88"/>
      <c r="U46" s="88"/>
    </row>
    <row r="47" spans="2:21" s="144" customFormat="1" x14ac:dyDescent="0.2">
      <c r="B47" s="86"/>
      <c r="C47" s="454">
        <v>42185</v>
      </c>
      <c r="D47" s="453">
        <v>2.2999999999999998</v>
      </c>
      <c r="E47" s="454">
        <v>42185</v>
      </c>
      <c r="F47" s="454">
        <v>42185</v>
      </c>
      <c r="G47" s="453">
        <v>2.2999999999999998</v>
      </c>
      <c r="H47" s="455">
        <f>G47/D47</f>
        <v>1</v>
      </c>
      <c r="I47" s="336">
        <f>E47-F47</f>
        <v>0</v>
      </c>
      <c r="J47" s="453">
        <f>D47-G47</f>
        <v>0</v>
      </c>
      <c r="K47" s="88"/>
      <c r="L47" s="88"/>
      <c r="M47" s="88"/>
      <c r="N47" s="88"/>
      <c r="O47" s="88"/>
      <c r="P47" s="88"/>
      <c r="Q47" s="88"/>
      <c r="R47" s="88"/>
      <c r="S47" s="88"/>
      <c r="T47" s="88"/>
      <c r="U47" s="88"/>
    </row>
    <row r="48" spans="2:21" s="144" customFormat="1" x14ac:dyDescent="0.2">
      <c r="B48" s="86"/>
      <c r="C48" s="454">
        <v>42277</v>
      </c>
      <c r="D48" s="453">
        <v>2.2999999999999998</v>
      </c>
      <c r="E48" s="454">
        <v>42277</v>
      </c>
      <c r="F48" s="454">
        <v>42277</v>
      </c>
      <c r="G48" s="453">
        <v>2.2999999999999998</v>
      </c>
      <c r="H48" s="455">
        <f>G48/D48</f>
        <v>1</v>
      </c>
      <c r="I48" s="336">
        <f>E48-F48</f>
        <v>0</v>
      </c>
      <c r="J48" s="453">
        <f>D48-G48</f>
        <v>0</v>
      </c>
      <c r="K48" s="88"/>
      <c r="L48" s="88"/>
      <c r="M48" s="88"/>
      <c r="N48" s="88"/>
      <c r="O48" s="88"/>
      <c r="P48" s="88"/>
      <c r="Q48" s="88"/>
      <c r="R48" s="88"/>
      <c r="S48" s="88"/>
      <c r="T48" s="88"/>
      <c r="U48" s="88"/>
    </row>
    <row r="49" spans="2:21" s="144" customFormat="1" x14ac:dyDescent="0.2">
      <c r="B49" s="86"/>
      <c r="C49" s="454">
        <v>42369</v>
      </c>
      <c r="D49" s="453">
        <v>2.2999999999999998</v>
      </c>
      <c r="E49" s="454">
        <v>42369</v>
      </c>
      <c r="F49" s="454">
        <v>42369</v>
      </c>
      <c r="G49" s="453">
        <v>2.2999999999999998</v>
      </c>
      <c r="H49" s="455">
        <f>G49/D49</f>
        <v>1</v>
      </c>
      <c r="I49" s="336">
        <f>E49-F49</f>
        <v>0</v>
      </c>
      <c r="J49" s="453">
        <f>D49-G49</f>
        <v>0</v>
      </c>
      <c r="K49" s="88"/>
      <c r="L49" s="88"/>
      <c r="M49" s="88"/>
      <c r="N49" s="88"/>
      <c r="O49" s="88"/>
      <c r="P49" s="88"/>
      <c r="Q49" s="88"/>
      <c r="R49" s="88"/>
      <c r="S49" s="88"/>
      <c r="T49" s="88"/>
      <c r="U49" s="88"/>
    </row>
    <row r="50" spans="2:21" s="144" customFormat="1" x14ac:dyDescent="0.2">
      <c r="B50" s="86"/>
      <c r="C50" s="454">
        <v>42094</v>
      </c>
      <c r="D50" s="453">
        <v>2.2999999999999998</v>
      </c>
      <c r="E50" s="454">
        <v>42094</v>
      </c>
      <c r="F50" s="454">
        <v>42094</v>
      </c>
      <c r="G50" s="453">
        <v>2.2999999999999998</v>
      </c>
      <c r="H50" s="455">
        <f>G50/D50</f>
        <v>1</v>
      </c>
      <c r="I50" s="336">
        <f>E50-F50</f>
        <v>0</v>
      </c>
      <c r="J50" s="453">
        <f>D50-G50</f>
        <v>0</v>
      </c>
      <c r="K50" s="88"/>
      <c r="L50" s="88"/>
      <c r="M50" s="88"/>
      <c r="N50" s="88"/>
      <c r="O50" s="88"/>
      <c r="P50" s="88"/>
      <c r="Q50" s="88"/>
      <c r="R50" s="88"/>
      <c r="S50" s="88"/>
      <c r="T50" s="88"/>
      <c r="U50" s="88"/>
    </row>
    <row r="51" spans="2:21" x14ac:dyDescent="0.2">
      <c r="B51" s="86"/>
      <c r="C51" s="336"/>
      <c r="D51" s="336"/>
      <c r="E51" s="336"/>
      <c r="F51" s="336"/>
      <c r="G51" s="336"/>
      <c r="H51" s="336"/>
      <c r="I51" s="86"/>
      <c r="J51" s="86"/>
      <c r="K51" s="88"/>
      <c r="L51" s="88"/>
      <c r="M51" s="88"/>
      <c r="N51" s="88"/>
      <c r="O51" s="88"/>
      <c r="P51" s="88"/>
      <c r="Q51" s="88"/>
      <c r="R51" s="88"/>
      <c r="S51" s="88"/>
      <c r="T51" s="88"/>
      <c r="U51" s="88"/>
    </row>
    <row r="52" spans="2:21" x14ac:dyDescent="0.2">
      <c r="B52" s="86" t="s">
        <v>533</v>
      </c>
      <c r="C52" s="454">
        <v>42185</v>
      </c>
      <c r="D52" s="453">
        <v>1.38</v>
      </c>
      <c r="E52" s="454">
        <v>42185</v>
      </c>
      <c r="F52" s="454">
        <v>42185</v>
      </c>
      <c r="G52" s="453">
        <v>1.38</v>
      </c>
      <c r="H52" s="455">
        <f>G52/D52</f>
        <v>1</v>
      </c>
      <c r="I52" s="336">
        <f>E52-F52</f>
        <v>0</v>
      </c>
      <c r="J52" s="453">
        <f>D52-G52</f>
        <v>0</v>
      </c>
      <c r="K52" s="88"/>
      <c r="L52" s="88"/>
      <c r="M52" s="88"/>
      <c r="N52" s="88"/>
      <c r="O52" s="88"/>
      <c r="P52" s="88"/>
      <c r="Q52" s="88"/>
      <c r="R52" s="88"/>
      <c r="S52" s="88"/>
      <c r="T52" s="88"/>
      <c r="U52" s="88"/>
    </row>
    <row r="53" spans="2:21" x14ac:dyDescent="0.2">
      <c r="B53" s="86"/>
      <c r="C53" s="454">
        <v>42277</v>
      </c>
      <c r="D53" s="453">
        <v>1.38</v>
      </c>
      <c r="E53" s="454">
        <v>42277</v>
      </c>
      <c r="F53" s="454">
        <v>42277</v>
      </c>
      <c r="G53" s="453">
        <v>1.38</v>
      </c>
      <c r="H53" s="455">
        <f>G53/D53</f>
        <v>1</v>
      </c>
      <c r="I53" s="336">
        <f>E53-F53</f>
        <v>0</v>
      </c>
      <c r="J53" s="453">
        <f>D53-G53</f>
        <v>0</v>
      </c>
      <c r="K53" s="88"/>
      <c r="L53" s="88"/>
      <c r="M53" s="88"/>
      <c r="N53" s="88"/>
      <c r="O53" s="88"/>
      <c r="P53" s="88"/>
      <c r="Q53" s="88"/>
      <c r="R53" s="88"/>
      <c r="S53" s="88"/>
      <c r="T53" s="88"/>
      <c r="U53" s="88"/>
    </row>
    <row r="54" spans="2:21" x14ac:dyDescent="0.2">
      <c r="B54" s="86"/>
      <c r="C54" s="454">
        <v>42369</v>
      </c>
      <c r="D54" s="453">
        <v>1.38</v>
      </c>
      <c r="E54" s="454">
        <v>42369</v>
      </c>
      <c r="F54" s="454">
        <v>42369</v>
      </c>
      <c r="G54" s="453">
        <v>1.38</v>
      </c>
      <c r="H54" s="455">
        <f>G54/D54</f>
        <v>1</v>
      </c>
      <c r="I54" s="336">
        <f>E54-F54</f>
        <v>0</v>
      </c>
      <c r="J54" s="453">
        <f>D54-G54</f>
        <v>0</v>
      </c>
      <c r="K54" s="88"/>
      <c r="L54" s="88"/>
      <c r="M54" s="88"/>
      <c r="N54" s="88"/>
      <c r="O54" s="88"/>
      <c r="P54" s="88"/>
      <c r="Q54" s="88"/>
      <c r="R54" s="88"/>
      <c r="S54" s="88"/>
      <c r="T54" s="88"/>
      <c r="U54" s="88"/>
    </row>
    <row r="55" spans="2:21" x14ac:dyDescent="0.2">
      <c r="B55" s="86"/>
      <c r="C55" s="454">
        <v>42094</v>
      </c>
      <c r="D55" s="453">
        <v>1.38</v>
      </c>
      <c r="E55" s="454">
        <v>42094</v>
      </c>
      <c r="F55" s="454">
        <v>42094</v>
      </c>
      <c r="G55" s="453">
        <v>1.38</v>
      </c>
      <c r="H55" s="455">
        <f>G55/D55</f>
        <v>1</v>
      </c>
      <c r="I55" s="336">
        <f>E55-F55</f>
        <v>0</v>
      </c>
      <c r="J55" s="453">
        <f>D55-G55</f>
        <v>0</v>
      </c>
      <c r="K55" s="88"/>
      <c r="L55" s="88"/>
      <c r="M55" s="88"/>
      <c r="N55" s="88"/>
      <c r="O55" s="88"/>
      <c r="P55" s="88"/>
      <c r="Q55" s="88"/>
      <c r="R55" s="88"/>
      <c r="S55" s="88"/>
      <c r="T55" s="88"/>
      <c r="U55" s="88"/>
    </row>
    <row r="56" spans="2:21" x14ac:dyDescent="0.2">
      <c r="B56" s="451" t="s">
        <v>158</v>
      </c>
      <c r="C56" s="336"/>
      <c r="D56" s="456">
        <f>SUM(D42:D55)</f>
        <v>30.175999999999998</v>
      </c>
      <c r="E56" s="336"/>
      <c r="F56" s="336"/>
      <c r="G56" s="456">
        <f>SUM(G42:G55)</f>
        <v>30.175999999999998</v>
      </c>
      <c r="H56" s="336"/>
      <c r="I56" s="86"/>
      <c r="J56" s="86"/>
      <c r="K56" s="88"/>
      <c r="L56" s="88"/>
      <c r="M56" s="88"/>
      <c r="N56" s="88"/>
      <c r="O56" s="88"/>
      <c r="P56" s="88"/>
      <c r="Q56" s="88"/>
      <c r="R56" s="88"/>
      <c r="S56" s="88"/>
      <c r="T56" s="88"/>
      <c r="U56" s="88"/>
    </row>
    <row r="57" spans="2:21" x14ac:dyDescent="0.2">
      <c r="B57" s="245"/>
      <c r="C57" s="328"/>
      <c r="D57" s="328"/>
      <c r="E57" s="328"/>
      <c r="F57" s="328"/>
      <c r="G57" s="328"/>
      <c r="H57" s="328"/>
      <c r="I57" s="328"/>
      <c r="J57" s="328"/>
      <c r="K57" s="328"/>
      <c r="L57" s="328"/>
      <c r="M57" s="328"/>
      <c r="N57" s="328"/>
    </row>
    <row r="58" spans="2:21" x14ac:dyDescent="0.2">
      <c r="B58" s="245"/>
      <c r="C58" s="328"/>
      <c r="D58" s="328"/>
      <c r="E58" s="328"/>
      <c r="F58" s="328"/>
      <c r="G58" s="328"/>
      <c r="H58" s="328"/>
      <c r="I58" s="328"/>
      <c r="J58" s="328"/>
      <c r="K58" s="328"/>
      <c r="L58" s="328"/>
      <c r="M58" s="328"/>
      <c r="N58" s="328"/>
    </row>
  </sheetData>
  <mergeCells count="10">
    <mergeCell ref="B37:B38"/>
    <mergeCell ref="C37:E37"/>
    <mergeCell ref="F37:H37"/>
    <mergeCell ref="I37:I38"/>
    <mergeCell ref="J37:J38"/>
    <mergeCell ref="B11:B12"/>
    <mergeCell ref="C11:E11"/>
    <mergeCell ref="F11:H11"/>
    <mergeCell ref="I11:I12"/>
    <mergeCell ref="J11:J12"/>
  </mergeCells>
  <pageMargins left="0.75" right="0.75" top="1" bottom="1" header="0.5" footer="0.5"/>
  <pageSetup paperSize="9" scale="51"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N33"/>
  <sheetViews>
    <sheetView showGridLines="0" view="pageBreakPreview" topLeftCell="A9" zoomScale="80" zoomScaleNormal="75" zoomScaleSheetLayoutView="80" workbookViewId="0">
      <selection activeCell="B2" sqref="B2:D2"/>
    </sheetView>
  </sheetViews>
  <sheetFormatPr defaultColWidth="9.140625" defaultRowHeight="15" x14ac:dyDescent="0.2"/>
  <cols>
    <col min="1" max="1" width="6.85546875" style="21" customWidth="1"/>
    <col min="2" max="2" width="9.140625" style="314" customWidth="1"/>
    <col min="3" max="3" width="38.28515625" style="21" customWidth="1"/>
    <col min="4" max="4" width="12" style="21" customWidth="1"/>
    <col min="5" max="5" width="11.7109375" style="21" customWidth="1"/>
    <col min="6" max="6" width="11" style="21" customWidth="1"/>
    <col min="7" max="7" width="14.42578125" style="21" customWidth="1"/>
    <col min="8" max="8" width="13.85546875" style="21" customWidth="1"/>
    <col min="9" max="9" width="16" style="21" customWidth="1"/>
    <col min="10" max="10" width="17" style="21" customWidth="1"/>
    <col min="11" max="11" width="11.7109375" style="21" customWidth="1"/>
    <col min="12" max="12" width="11" style="21" customWidth="1"/>
    <col min="13" max="13" width="13.85546875" style="21" customWidth="1"/>
    <col min="14" max="14" width="16" style="21" customWidth="1"/>
    <col min="15" max="16384" width="9.140625" style="21"/>
  </cols>
  <sheetData>
    <row r="2" spans="2:14" x14ac:dyDescent="0.2">
      <c r="C2" s="426"/>
      <c r="D2" s="426"/>
      <c r="E2" s="289" t="s">
        <v>0</v>
      </c>
      <c r="F2" s="426"/>
      <c r="G2" s="426"/>
      <c r="H2" s="426"/>
      <c r="I2" s="426"/>
      <c r="J2" s="328"/>
      <c r="K2" s="328"/>
      <c r="L2" s="328"/>
      <c r="M2" s="328"/>
      <c r="N2" s="328"/>
    </row>
    <row r="3" spans="2:14" s="121" customFormat="1" x14ac:dyDescent="0.25">
      <c r="C3" s="377"/>
      <c r="D3" s="377"/>
      <c r="E3" s="208" t="s">
        <v>1</v>
      </c>
      <c r="F3" s="377"/>
      <c r="G3" s="377"/>
      <c r="H3" s="377"/>
      <c r="I3" s="377"/>
      <c r="J3" s="252"/>
      <c r="K3" s="252"/>
      <c r="L3" s="252"/>
      <c r="M3" s="252"/>
      <c r="N3" s="251"/>
    </row>
    <row r="4" spans="2:14" s="121" customFormat="1" x14ac:dyDescent="0.25">
      <c r="C4" s="376"/>
      <c r="D4" s="376"/>
      <c r="E4" s="291" t="s">
        <v>535</v>
      </c>
      <c r="F4" s="376"/>
      <c r="G4" s="376"/>
      <c r="H4" s="376"/>
      <c r="I4" s="376"/>
      <c r="J4" s="376"/>
      <c r="K4" s="376"/>
      <c r="L4" s="376"/>
      <c r="M4" s="376"/>
      <c r="N4" s="376"/>
    </row>
    <row r="5" spans="2:14" s="121" customFormat="1" x14ac:dyDescent="0.25">
      <c r="B5" s="291"/>
      <c r="C5" s="291"/>
      <c r="D5" s="291"/>
      <c r="E5" s="291"/>
      <c r="F5" s="291"/>
      <c r="G5" s="291"/>
      <c r="H5" s="291"/>
      <c r="I5" s="291"/>
      <c r="J5" s="376"/>
      <c r="K5" s="376"/>
      <c r="L5" s="376"/>
      <c r="M5" s="376"/>
      <c r="N5" s="376"/>
    </row>
    <row r="6" spans="2:14" s="121" customFormat="1" x14ac:dyDescent="0.25">
      <c r="B6" s="291"/>
      <c r="C6" s="291"/>
      <c r="D6" s="291"/>
      <c r="E6" s="291"/>
      <c r="F6" s="291"/>
      <c r="G6" s="291"/>
      <c r="H6" s="291"/>
      <c r="I6" s="291"/>
      <c r="J6" s="376"/>
      <c r="K6" s="376"/>
      <c r="L6" s="376"/>
      <c r="M6" s="376"/>
      <c r="N6" s="376"/>
    </row>
    <row r="7" spans="2:14" x14ac:dyDescent="0.2">
      <c r="B7" s="245" t="s">
        <v>72</v>
      </c>
      <c r="C7" s="328"/>
      <c r="D7" s="328"/>
      <c r="E7" s="328"/>
      <c r="F7" s="328"/>
      <c r="G7" s="328"/>
      <c r="H7" s="328"/>
      <c r="I7" s="328"/>
      <c r="J7" s="328"/>
      <c r="K7" s="328"/>
      <c r="L7" s="328"/>
      <c r="M7" s="328"/>
      <c r="N7" s="328"/>
    </row>
    <row r="8" spans="2:14" x14ac:dyDescent="0.2">
      <c r="B8" s="245"/>
      <c r="C8" s="328"/>
      <c r="D8" s="328"/>
      <c r="E8" s="328"/>
      <c r="F8" s="328"/>
      <c r="G8" s="328"/>
      <c r="H8" s="328"/>
      <c r="I8" s="328"/>
      <c r="J8" s="328"/>
      <c r="K8" s="328"/>
      <c r="L8" s="328"/>
      <c r="M8" s="328"/>
      <c r="N8" s="328"/>
    </row>
    <row r="9" spans="2:14" x14ac:dyDescent="0.2">
      <c r="I9" s="189" t="s">
        <v>70</v>
      </c>
    </row>
    <row r="10" spans="2:14" ht="48.75" customHeight="1" x14ac:dyDescent="0.2">
      <c r="B10" s="23" t="s">
        <v>2</v>
      </c>
      <c r="C10" s="22" t="s">
        <v>71</v>
      </c>
      <c r="D10" s="23" t="s">
        <v>76</v>
      </c>
      <c r="E10" s="23" t="s">
        <v>123</v>
      </c>
      <c r="F10" s="23" t="s">
        <v>536</v>
      </c>
      <c r="G10" s="23" t="s">
        <v>537</v>
      </c>
      <c r="H10" s="23" t="s">
        <v>538</v>
      </c>
      <c r="I10" s="23" t="s">
        <v>539</v>
      </c>
      <c r="J10" s="23" t="s">
        <v>540</v>
      </c>
    </row>
    <row r="11" spans="2:14" x14ac:dyDescent="0.2">
      <c r="B11" s="122"/>
      <c r="C11" s="123"/>
      <c r="D11" s="123"/>
      <c r="E11" s="123"/>
      <c r="F11" s="123"/>
      <c r="G11" s="123"/>
      <c r="H11" s="123"/>
      <c r="I11" s="123"/>
      <c r="J11" s="123"/>
    </row>
    <row r="12" spans="2:14" x14ac:dyDescent="0.2">
      <c r="B12" s="458">
        <v>1</v>
      </c>
      <c r="C12" s="459" t="s">
        <v>97</v>
      </c>
      <c r="D12" s="300">
        <f>6.51</f>
        <v>6.51</v>
      </c>
      <c r="E12" s="300">
        <f>'F2'!F13</f>
        <v>3.2668854999999999</v>
      </c>
      <c r="F12" s="303">
        <f>E12-D12</f>
        <v>-3.2431144999999999</v>
      </c>
      <c r="G12" s="123"/>
      <c r="H12" s="317">
        <f>F12</f>
        <v>-3.2431144999999999</v>
      </c>
      <c r="I12" s="123"/>
      <c r="J12" s="303">
        <v>5.4290951666666674</v>
      </c>
    </row>
    <row r="13" spans="2:14" x14ac:dyDescent="0.2">
      <c r="B13" s="458">
        <v>2</v>
      </c>
      <c r="C13" s="86" t="s">
        <v>98</v>
      </c>
      <c r="D13" s="300">
        <f>29.34</f>
        <v>29.34</v>
      </c>
      <c r="E13" s="300">
        <f>'F1 '!F11</f>
        <v>29.338000999999998</v>
      </c>
      <c r="F13" s="303">
        <f t="shared" ref="F13:F30" si="0">E13-D13</f>
        <v>-1.9990000000014163E-3</v>
      </c>
      <c r="G13" s="123"/>
      <c r="H13" s="123"/>
      <c r="I13" s="123"/>
      <c r="J13" s="303">
        <f>E13</f>
        <v>29.338000999999998</v>
      </c>
    </row>
    <row r="14" spans="2:14" x14ac:dyDescent="0.2">
      <c r="B14" s="458">
        <v>3</v>
      </c>
      <c r="C14" s="459" t="s">
        <v>541</v>
      </c>
      <c r="D14" s="300">
        <f>37.79</f>
        <v>37.79</v>
      </c>
      <c r="E14" s="300">
        <f>'F5'!E21</f>
        <v>38.198680314121248</v>
      </c>
      <c r="F14" s="303">
        <f t="shared" si="0"/>
        <v>0.4086803141212485</v>
      </c>
      <c r="G14" s="123"/>
      <c r="H14" s="123"/>
      <c r="I14" s="123"/>
      <c r="J14" s="303">
        <f>E14</f>
        <v>38.198680314121248</v>
      </c>
    </row>
    <row r="15" spans="2:14" ht="30" x14ac:dyDescent="0.2">
      <c r="B15" s="458">
        <v>4</v>
      </c>
      <c r="C15" s="460" t="s">
        <v>542</v>
      </c>
      <c r="D15" s="300">
        <v>2.02</v>
      </c>
      <c r="E15" s="300">
        <f>'F6'!F18</f>
        <v>1.9560995840285174</v>
      </c>
      <c r="F15" s="303">
        <f t="shared" si="0"/>
        <v>-6.390041597148266E-2</v>
      </c>
      <c r="G15" s="123"/>
      <c r="H15" s="317">
        <f>F15</f>
        <v>-6.390041597148266E-2</v>
      </c>
      <c r="I15" s="123"/>
      <c r="J15" s="303">
        <v>1.9995665280095056</v>
      </c>
    </row>
    <row r="16" spans="2:14" x14ac:dyDescent="0.2">
      <c r="B16" s="458">
        <v>5</v>
      </c>
      <c r="C16" s="459" t="s">
        <v>39</v>
      </c>
      <c r="D16" s="300">
        <v>6.21</v>
      </c>
      <c r="E16" s="300">
        <f>'F10'!F10</f>
        <v>6.5896537999999998</v>
      </c>
      <c r="F16" s="303">
        <f t="shared" si="0"/>
        <v>0.37965379999999982</v>
      </c>
      <c r="G16" s="123"/>
      <c r="H16" s="123"/>
      <c r="I16" s="123"/>
      <c r="J16" s="303">
        <f>E16</f>
        <v>6.5896537999999998</v>
      </c>
    </row>
    <row r="17" spans="2:11" x14ac:dyDescent="0.2">
      <c r="B17" s="458">
        <v>6</v>
      </c>
      <c r="C17" s="460" t="s">
        <v>543</v>
      </c>
      <c r="D17" s="300">
        <v>1.39</v>
      </c>
      <c r="E17" s="300">
        <f>'F11'!E12</f>
        <v>1.3892610000000001</v>
      </c>
      <c r="F17" s="303">
        <f t="shared" si="0"/>
        <v>-7.3899999999982313E-4</v>
      </c>
      <c r="G17" s="123"/>
      <c r="H17" s="123"/>
      <c r="I17" s="123"/>
      <c r="J17" s="303">
        <f>E17</f>
        <v>1.3892610000000001</v>
      </c>
    </row>
    <row r="18" spans="2:11" x14ac:dyDescent="0.2">
      <c r="B18" s="461">
        <v>7</v>
      </c>
      <c r="C18" s="462" t="s">
        <v>101</v>
      </c>
      <c r="D18" s="463">
        <f>SUM(D12:D17)</f>
        <v>83.259999999999991</v>
      </c>
      <c r="E18" s="463">
        <f>SUM(E12:E17)</f>
        <v>80.73858119814976</v>
      </c>
      <c r="F18" s="309">
        <f t="shared" si="0"/>
        <v>-2.5214188018502313</v>
      </c>
      <c r="G18" s="143"/>
      <c r="H18" s="143"/>
      <c r="I18" s="143"/>
      <c r="J18" s="463">
        <f>SUM(J12:J17)</f>
        <v>82.944257808797431</v>
      </c>
    </row>
    <row r="19" spans="2:11" x14ac:dyDescent="0.2">
      <c r="B19" s="458">
        <v>8</v>
      </c>
      <c r="C19" s="459" t="s">
        <v>544</v>
      </c>
      <c r="D19" s="300">
        <f>21.63</f>
        <v>21.63</v>
      </c>
      <c r="E19" s="300">
        <f>'F7'!F21</f>
        <v>21.625828916400003</v>
      </c>
      <c r="F19" s="303">
        <f t="shared" si="0"/>
        <v>-4.1710835999957396E-3</v>
      </c>
      <c r="G19" s="123"/>
      <c r="H19" s="123"/>
      <c r="I19" s="123"/>
      <c r="J19" s="303">
        <f>E19</f>
        <v>21.625828916400003</v>
      </c>
    </row>
    <row r="20" spans="2:11" x14ac:dyDescent="0.2">
      <c r="B20" s="461">
        <v>9</v>
      </c>
      <c r="C20" s="462" t="s">
        <v>103</v>
      </c>
      <c r="D20" s="463">
        <f>D18+D19</f>
        <v>104.88999999999999</v>
      </c>
      <c r="E20" s="463">
        <f>E18+E19</f>
        <v>102.36441011454977</v>
      </c>
      <c r="F20" s="309">
        <f t="shared" si="0"/>
        <v>-2.5255898854502163</v>
      </c>
      <c r="G20" s="143"/>
      <c r="H20" s="143"/>
      <c r="I20" s="143"/>
      <c r="J20" s="463">
        <f>J18+J19</f>
        <v>104.57008672519743</v>
      </c>
    </row>
    <row r="21" spans="2:11" x14ac:dyDescent="0.2">
      <c r="B21" s="458">
        <v>10</v>
      </c>
      <c r="C21" s="459" t="s">
        <v>104</v>
      </c>
      <c r="D21" s="300">
        <f>0.32</f>
        <v>0.32</v>
      </c>
      <c r="E21" s="300">
        <f>'F8'!F22</f>
        <v>0.32424481667752936</v>
      </c>
      <c r="F21" s="303">
        <f t="shared" si="0"/>
        <v>4.2448166775293505E-3</v>
      </c>
      <c r="G21" s="123"/>
      <c r="H21" s="123"/>
      <c r="I21" s="123"/>
      <c r="J21" s="303">
        <f>E21</f>
        <v>0.32424481667752936</v>
      </c>
    </row>
    <row r="22" spans="2:11" x14ac:dyDescent="0.2">
      <c r="B22" s="458">
        <v>11</v>
      </c>
      <c r="C22" s="459" t="s">
        <v>105</v>
      </c>
      <c r="D22" s="300">
        <f>0</f>
        <v>0</v>
      </c>
      <c r="E22" s="300">
        <f>0</f>
        <v>0</v>
      </c>
      <c r="F22" s="303">
        <f t="shared" si="0"/>
        <v>0</v>
      </c>
      <c r="G22" s="123"/>
      <c r="H22" s="123"/>
      <c r="I22" s="123"/>
      <c r="J22" s="303">
        <f>E22</f>
        <v>0</v>
      </c>
    </row>
    <row r="23" spans="2:11" x14ac:dyDescent="0.2">
      <c r="B23" s="458">
        <v>12</v>
      </c>
      <c r="C23" s="464" t="s">
        <v>107</v>
      </c>
      <c r="D23" s="300">
        <v>0</v>
      </c>
      <c r="E23" s="300">
        <v>1.7438605019378626</v>
      </c>
      <c r="F23" s="303">
        <f t="shared" si="0"/>
        <v>1.7438605019378626</v>
      </c>
      <c r="G23" s="123"/>
      <c r="H23" s="123"/>
      <c r="I23" s="123"/>
      <c r="J23" s="303">
        <f>E23</f>
        <v>1.7438605019378626</v>
      </c>
    </row>
    <row r="24" spans="2:11" ht="38.25" customHeight="1" x14ac:dyDescent="0.2">
      <c r="B24" s="461">
        <v>13</v>
      </c>
      <c r="C24" s="465" t="s">
        <v>545</v>
      </c>
      <c r="D24" s="463">
        <f>D20-D21-D22+D23</f>
        <v>104.57</v>
      </c>
      <c r="E24" s="463">
        <f>E20-E21-E22+E23</f>
        <v>103.7840257998101</v>
      </c>
      <c r="F24" s="309">
        <f t="shared" si="0"/>
        <v>-0.78597420018989794</v>
      </c>
      <c r="G24" s="143"/>
      <c r="H24" s="143"/>
      <c r="I24" s="143"/>
      <c r="J24" s="463">
        <f>J20-J21-J22+J23</f>
        <v>105.98970241045775</v>
      </c>
      <c r="K24" s="466"/>
    </row>
    <row r="25" spans="2:11" x14ac:dyDescent="0.2">
      <c r="B25" s="467"/>
      <c r="C25" s="462"/>
      <c r="D25" s="300"/>
      <c r="E25" s="300"/>
      <c r="F25" s="303"/>
      <c r="G25" s="123"/>
      <c r="H25" s="123"/>
      <c r="I25" s="123"/>
      <c r="J25" s="122"/>
    </row>
    <row r="26" spans="2:11" x14ac:dyDescent="0.2">
      <c r="B26" s="467">
        <v>14</v>
      </c>
      <c r="C26" s="468" t="s">
        <v>546</v>
      </c>
      <c r="D26" s="300"/>
      <c r="E26" s="300"/>
      <c r="F26" s="303"/>
      <c r="G26" s="123"/>
      <c r="H26" s="123"/>
      <c r="I26" s="123"/>
      <c r="J26" s="122"/>
    </row>
    <row r="27" spans="2:11" ht="30" x14ac:dyDescent="0.2">
      <c r="B27" s="469" t="s">
        <v>129</v>
      </c>
      <c r="C27" s="40" t="s">
        <v>547</v>
      </c>
      <c r="D27" s="300">
        <f>101.94</f>
        <v>101.94</v>
      </c>
      <c r="E27" s="300">
        <v>101.94</v>
      </c>
      <c r="F27" s="303">
        <f t="shared" si="0"/>
        <v>0</v>
      </c>
      <c r="G27" s="123"/>
      <c r="H27" s="123"/>
      <c r="I27" s="123"/>
      <c r="J27" s="303">
        <f>E27</f>
        <v>101.94</v>
      </c>
    </row>
    <row r="28" spans="2:11" x14ac:dyDescent="0.2">
      <c r="B28" s="469" t="s">
        <v>136</v>
      </c>
      <c r="C28" s="40" t="s">
        <v>548</v>
      </c>
      <c r="D28" s="300">
        <v>0</v>
      </c>
      <c r="E28" s="300">
        <v>0</v>
      </c>
      <c r="F28" s="303">
        <f t="shared" si="0"/>
        <v>0</v>
      </c>
      <c r="G28" s="123"/>
      <c r="H28" s="123"/>
      <c r="I28" s="123"/>
      <c r="J28" s="303">
        <f>E28</f>
        <v>0</v>
      </c>
    </row>
    <row r="29" spans="2:11" x14ac:dyDescent="0.2">
      <c r="B29" s="469" t="s">
        <v>138</v>
      </c>
      <c r="C29" s="40" t="s">
        <v>549</v>
      </c>
      <c r="D29" s="300">
        <v>0</v>
      </c>
      <c r="E29" s="300">
        <v>0</v>
      </c>
      <c r="F29" s="303">
        <f t="shared" si="0"/>
        <v>0</v>
      </c>
      <c r="G29" s="123"/>
      <c r="H29" s="123"/>
      <c r="I29" s="123"/>
      <c r="J29" s="303">
        <f>E29</f>
        <v>0</v>
      </c>
    </row>
    <row r="30" spans="2:11" x14ac:dyDescent="0.2">
      <c r="B30" s="469"/>
      <c r="D30" s="303"/>
      <c r="E30" s="303"/>
      <c r="F30" s="303">
        <f t="shared" si="0"/>
        <v>0</v>
      </c>
      <c r="G30" s="123"/>
      <c r="H30" s="123"/>
      <c r="I30" s="123"/>
      <c r="J30" s="303">
        <f>E30</f>
        <v>0</v>
      </c>
    </row>
    <row r="31" spans="2:11" x14ac:dyDescent="0.2">
      <c r="B31" s="467">
        <v>15</v>
      </c>
      <c r="C31" s="470" t="s">
        <v>550</v>
      </c>
      <c r="D31" s="309">
        <f>D24-D27</f>
        <v>2.6299999999999955</v>
      </c>
      <c r="E31" s="309">
        <f>E24-E27</f>
        <v>1.8440257998100975</v>
      </c>
      <c r="F31" s="303"/>
      <c r="G31" s="143"/>
      <c r="H31" s="143"/>
      <c r="I31" s="143"/>
      <c r="J31" s="309">
        <f>J24-J27</f>
        <v>4.0497024104577548</v>
      </c>
    </row>
    <row r="32" spans="2:11" x14ac:dyDescent="0.2">
      <c r="B32" s="471"/>
      <c r="C32" s="472"/>
      <c r="D32" s="187"/>
      <c r="E32" s="187"/>
      <c r="F32" s="187"/>
      <c r="G32" s="187"/>
      <c r="H32" s="187"/>
      <c r="I32" s="187"/>
    </row>
    <row r="33" spans="2:2" x14ac:dyDescent="0.2">
      <c r="B33" s="473" t="s">
        <v>551</v>
      </c>
    </row>
  </sheetData>
  <pageMargins left="0.75" right="0.75" top="1" bottom="1" header="0.5" footer="0.5"/>
  <pageSetup paperSize="9" scale="79"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pageSetUpPr fitToPage="1"/>
  </sheetPr>
  <dimension ref="B1:L15"/>
  <sheetViews>
    <sheetView showGridLines="0" view="pageBreakPreview" zoomScale="80" zoomScaleSheetLayoutView="80" workbookViewId="0">
      <selection activeCell="B2" sqref="B2:D2"/>
    </sheetView>
  </sheetViews>
  <sheetFormatPr defaultColWidth="9.140625" defaultRowHeight="15" x14ac:dyDescent="0.25"/>
  <cols>
    <col min="1" max="1" width="9.140625" style="474"/>
    <col min="2" max="2" width="21.7109375" style="474" customWidth="1"/>
    <col min="3" max="3" width="23" style="474" customWidth="1"/>
    <col min="4" max="4" width="22.28515625" style="474" customWidth="1"/>
    <col min="5" max="5" width="21.7109375" style="474" customWidth="1"/>
    <col min="6" max="6" width="38" style="474" customWidth="1"/>
    <col min="7" max="7" width="24.42578125" style="474" customWidth="1"/>
    <col min="8" max="8" width="10.7109375" style="474" bestFit="1" customWidth="1"/>
    <col min="9" max="257" width="9.140625" style="474"/>
    <col min="258" max="258" width="21.7109375" style="474" customWidth="1"/>
    <col min="259" max="259" width="27.85546875" style="474" customWidth="1"/>
    <col min="260" max="260" width="33.85546875" style="474" customWidth="1"/>
    <col min="261" max="261" width="60" style="474" customWidth="1"/>
    <col min="262" max="262" width="164.140625" style="474" customWidth="1"/>
    <col min="263" max="263" width="24.42578125" style="474" customWidth="1"/>
    <col min="264" max="264" width="10.7109375" style="474" bestFit="1" customWidth="1"/>
    <col min="265" max="513" width="9.140625" style="474"/>
    <col min="514" max="514" width="21.7109375" style="474" customWidth="1"/>
    <col min="515" max="515" width="27.85546875" style="474" customWidth="1"/>
    <col min="516" max="516" width="33.85546875" style="474" customWidth="1"/>
    <col min="517" max="517" width="60" style="474" customWidth="1"/>
    <col min="518" max="518" width="164.140625" style="474" customWidth="1"/>
    <col min="519" max="519" width="24.42578125" style="474" customWidth="1"/>
    <col min="520" max="520" width="10.7109375" style="474" bestFit="1" customWidth="1"/>
    <col min="521" max="769" width="9.140625" style="474"/>
    <col min="770" max="770" width="21.7109375" style="474" customWidth="1"/>
    <col min="771" max="771" width="27.85546875" style="474" customWidth="1"/>
    <col min="772" max="772" width="33.85546875" style="474" customWidth="1"/>
    <col min="773" max="773" width="60" style="474" customWidth="1"/>
    <col min="774" max="774" width="164.140625" style="474" customWidth="1"/>
    <col min="775" max="775" width="24.42578125" style="474" customWidth="1"/>
    <col min="776" max="776" width="10.7109375" style="474" bestFit="1" customWidth="1"/>
    <col min="777" max="1025" width="9.140625" style="474"/>
    <col min="1026" max="1026" width="21.7109375" style="474" customWidth="1"/>
    <col min="1027" max="1027" width="27.85546875" style="474" customWidth="1"/>
    <col min="1028" max="1028" width="33.85546875" style="474" customWidth="1"/>
    <col min="1029" max="1029" width="60" style="474" customWidth="1"/>
    <col min="1030" max="1030" width="164.140625" style="474" customWidth="1"/>
    <col min="1031" max="1031" width="24.42578125" style="474" customWidth="1"/>
    <col min="1032" max="1032" width="10.7109375" style="474" bestFit="1" customWidth="1"/>
    <col min="1033" max="1281" width="9.140625" style="474"/>
    <col min="1282" max="1282" width="21.7109375" style="474" customWidth="1"/>
    <col min="1283" max="1283" width="27.85546875" style="474" customWidth="1"/>
    <col min="1284" max="1284" width="33.85546875" style="474" customWidth="1"/>
    <col min="1285" max="1285" width="60" style="474" customWidth="1"/>
    <col min="1286" max="1286" width="164.140625" style="474" customWidth="1"/>
    <col min="1287" max="1287" width="24.42578125" style="474" customWidth="1"/>
    <col min="1288" max="1288" width="10.7109375" style="474" bestFit="1" customWidth="1"/>
    <col min="1289" max="1537" width="9.140625" style="474"/>
    <col min="1538" max="1538" width="21.7109375" style="474" customWidth="1"/>
    <col min="1539" max="1539" width="27.85546875" style="474" customWidth="1"/>
    <col min="1540" max="1540" width="33.85546875" style="474" customWidth="1"/>
    <col min="1541" max="1541" width="60" style="474" customWidth="1"/>
    <col min="1542" max="1542" width="164.140625" style="474" customWidth="1"/>
    <col min="1543" max="1543" width="24.42578125" style="474" customWidth="1"/>
    <col min="1544" max="1544" width="10.7109375" style="474" bestFit="1" customWidth="1"/>
    <col min="1545" max="1793" width="9.140625" style="474"/>
    <col min="1794" max="1794" width="21.7109375" style="474" customWidth="1"/>
    <col min="1795" max="1795" width="27.85546875" style="474" customWidth="1"/>
    <col min="1796" max="1796" width="33.85546875" style="474" customWidth="1"/>
    <col min="1797" max="1797" width="60" style="474" customWidth="1"/>
    <col min="1798" max="1798" width="164.140625" style="474" customWidth="1"/>
    <col min="1799" max="1799" width="24.42578125" style="474" customWidth="1"/>
    <col min="1800" max="1800" width="10.7109375" style="474" bestFit="1" customWidth="1"/>
    <col min="1801" max="2049" width="9.140625" style="474"/>
    <col min="2050" max="2050" width="21.7109375" style="474" customWidth="1"/>
    <col min="2051" max="2051" width="27.85546875" style="474" customWidth="1"/>
    <col min="2052" max="2052" width="33.85546875" style="474" customWidth="1"/>
    <col min="2053" max="2053" width="60" style="474" customWidth="1"/>
    <col min="2054" max="2054" width="164.140625" style="474" customWidth="1"/>
    <col min="2055" max="2055" width="24.42578125" style="474" customWidth="1"/>
    <col min="2056" max="2056" width="10.7109375" style="474" bestFit="1" customWidth="1"/>
    <col min="2057" max="2305" width="9.140625" style="474"/>
    <col min="2306" max="2306" width="21.7109375" style="474" customWidth="1"/>
    <col min="2307" max="2307" width="27.85546875" style="474" customWidth="1"/>
    <col min="2308" max="2308" width="33.85546875" style="474" customWidth="1"/>
    <col min="2309" max="2309" width="60" style="474" customWidth="1"/>
    <col min="2310" max="2310" width="164.140625" style="474" customWidth="1"/>
    <col min="2311" max="2311" width="24.42578125" style="474" customWidth="1"/>
    <col min="2312" max="2312" width="10.7109375" style="474" bestFit="1" customWidth="1"/>
    <col min="2313" max="2561" width="9.140625" style="474"/>
    <col min="2562" max="2562" width="21.7109375" style="474" customWidth="1"/>
    <col min="2563" max="2563" width="27.85546875" style="474" customWidth="1"/>
    <col min="2564" max="2564" width="33.85546875" style="474" customWidth="1"/>
    <col min="2565" max="2565" width="60" style="474" customWidth="1"/>
    <col min="2566" max="2566" width="164.140625" style="474" customWidth="1"/>
    <col min="2567" max="2567" width="24.42578125" style="474" customWidth="1"/>
    <col min="2568" max="2568" width="10.7109375" style="474" bestFit="1" customWidth="1"/>
    <col min="2569" max="2817" width="9.140625" style="474"/>
    <col min="2818" max="2818" width="21.7109375" style="474" customWidth="1"/>
    <col min="2819" max="2819" width="27.85546875" style="474" customWidth="1"/>
    <col min="2820" max="2820" width="33.85546875" style="474" customWidth="1"/>
    <col min="2821" max="2821" width="60" style="474" customWidth="1"/>
    <col min="2822" max="2822" width="164.140625" style="474" customWidth="1"/>
    <col min="2823" max="2823" width="24.42578125" style="474" customWidth="1"/>
    <col min="2824" max="2824" width="10.7109375" style="474" bestFit="1" customWidth="1"/>
    <col min="2825" max="3073" width="9.140625" style="474"/>
    <col min="3074" max="3074" width="21.7109375" style="474" customWidth="1"/>
    <col min="3075" max="3075" width="27.85546875" style="474" customWidth="1"/>
    <col min="3076" max="3076" width="33.85546875" style="474" customWidth="1"/>
    <col min="3077" max="3077" width="60" style="474" customWidth="1"/>
    <col min="3078" max="3078" width="164.140625" style="474" customWidth="1"/>
    <col min="3079" max="3079" width="24.42578125" style="474" customWidth="1"/>
    <col min="3080" max="3080" width="10.7109375" style="474" bestFit="1" customWidth="1"/>
    <col min="3081" max="3329" width="9.140625" style="474"/>
    <col min="3330" max="3330" width="21.7109375" style="474" customWidth="1"/>
    <col min="3331" max="3331" width="27.85546875" style="474" customWidth="1"/>
    <col min="3332" max="3332" width="33.85546875" style="474" customWidth="1"/>
    <col min="3333" max="3333" width="60" style="474" customWidth="1"/>
    <col min="3334" max="3334" width="164.140625" style="474" customWidth="1"/>
    <col min="3335" max="3335" width="24.42578125" style="474" customWidth="1"/>
    <col min="3336" max="3336" width="10.7109375" style="474" bestFit="1" customWidth="1"/>
    <col min="3337" max="3585" width="9.140625" style="474"/>
    <col min="3586" max="3586" width="21.7109375" style="474" customWidth="1"/>
    <col min="3587" max="3587" width="27.85546875" style="474" customWidth="1"/>
    <col min="3588" max="3588" width="33.85546875" style="474" customWidth="1"/>
    <col min="3589" max="3589" width="60" style="474" customWidth="1"/>
    <col min="3590" max="3590" width="164.140625" style="474" customWidth="1"/>
    <col min="3591" max="3591" width="24.42578125" style="474" customWidth="1"/>
    <col min="3592" max="3592" width="10.7109375" style="474" bestFit="1" customWidth="1"/>
    <col min="3593" max="3841" width="9.140625" style="474"/>
    <col min="3842" max="3842" width="21.7109375" style="474" customWidth="1"/>
    <col min="3843" max="3843" width="27.85546875" style="474" customWidth="1"/>
    <col min="3844" max="3844" width="33.85546875" style="474" customWidth="1"/>
    <col min="3845" max="3845" width="60" style="474" customWidth="1"/>
    <col min="3846" max="3846" width="164.140625" style="474" customWidth="1"/>
    <col min="3847" max="3847" width="24.42578125" style="474" customWidth="1"/>
    <col min="3848" max="3848" width="10.7109375" style="474" bestFit="1" customWidth="1"/>
    <col min="3849" max="4097" width="9.140625" style="474"/>
    <col min="4098" max="4098" width="21.7109375" style="474" customWidth="1"/>
    <col min="4099" max="4099" width="27.85546875" style="474" customWidth="1"/>
    <col min="4100" max="4100" width="33.85546875" style="474" customWidth="1"/>
    <col min="4101" max="4101" width="60" style="474" customWidth="1"/>
    <col min="4102" max="4102" width="164.140625" style="474" customWidth="1"/>
    <col min="4103" max="4103" width="24.42578125" style="474" customWidth="1"/>
    <col min="4104" max="4104" width="10.7109375" style="474" bestFit="1" customWidth="1"/>
    <col min="4105" max="4353" width="9.140625" style="474"/>
    <col min="4354" max="4354" width="21.7109375" style="474" customWidth="1"/>
    <col min="4355" max="4355" width="27.85546875" style="474" customWidth="1"/>
    <col min="4356" max="4356" width="33.85546875" style="474" customWidth="1"/>
    <col min="4357" max="4357" width="60" style="474" customWidth="1"/>
    <col min="4358" max="4358" width="164.140625" style="474" customWidth="1"/>
    <col min="4359" max="4359" width="24.42578125" style="474" customWidth="1"/>
    <col min="4360" max="4360" width="10.7109375" style="474" bestFit="1" customWidth="1"/>
    <col min="4361" max="4609" width="9.140625" style="474"/>
    <col min="4610" max="4610" width="21.7109375" style="474" customWidth="1"/>
    <col min="4611" max="4611" width="27.85546875" style="474" customWidth="1"/>
    <col min="4612" max="4612" width="33.85546875" style="474" customWidth="1"/>
    <col min="4613" max="4613" width="60" style="474" customWidth="1"/>
    <col min="4614" max="4614" width="164.140625" style="474" customWidth="1"/>
    <col min="4615" max="4615" width="24.42578125" style="474" customWidth="1"/>
    <col min="4616" max="4616" width="10.7109375" style="474" bestFit="1" customWidth="1"/>
    <col min="4617" max="4865" width="9.140625" style="474"/>
    <col min="4866" max="4866" width="21.7109375" style="474" customWidth="1"/>
    <col min="4867" max="4867" width="27.85546875" style="474" customWidth="1"/>
    <col min="4868" max="4868" width="33.85546875" style="474" customWidth="1"/>
    <col min="4869" max="4869" width="60" style="474" customWidth="1"/>
    <col min="4870" max="4870" width="164.140625" style="474" customWidth="1"/>
    <col min="4871" max="4871" width="24.42578125" style="474" customWidth="1"/>
    <col min="4872" max="4872" width="10.7109375" style="474" bestFit="1" customWidth="1"/>
    <col min="4873" max="5121" width="9.140625" style="474"/>
    <col min="5122" max="5122" width="21.7109375" style="474" customWidth="1"/>
    <col min="5123" max="5123" width="27.85546875" style="474" customWidth="1"/>
    <col min="5124" max="5124" width="33.85546875" style="474" customWidth="1"/>
    <col min="5125" max="5125" width="60" style="474" customWidth="1"/>
    <col min="5126" max="5126" width="164.140625" style="474" customWidth="1"/>
    <col min="5127" max="5127" width="24.42578125" style="474" customWidth="1"/>
    <col min="5128" max="5128" width="10.7109375" style="474" bestFit="1" customWidth="1"/>
    <col min="5129" max="5377" width="9.140625" style="474"/>
    <col min="5378" max="5378" width="21.7109375" style="474" customWidth="1"/>
    <col min="5379" max="5379" width="27.85546875" style="474" customWidth="1"/>
    <col min="5380" max="5380" width="33.85546875" style="474" customWidth="1"/>
    <col min="5381" max="5381" width="60" style="474" customWidth="1"/>
    <col min="5382" max="5382" width="164.140625" style="474" customWidth="1"/>
    <col min="5383" max="5383" width="24.42578125" style="474" customWidth="1"/>
    <col min="5384" max="5384" width="10.7109375" style="474" bestFit="1" customWidth="1"/>
    <col min="5385" max="5633" width="9.140625" style="474"/>
    <col min="5634" max="5634" width="21.7109375" style="474" customWidth="1"/>
    <col min="5635" max="5635" width="27.85546875" style="474" customWidth="1"/>
    <col min="5636" max="5636" width="33.85546875" style="474" customWidth="1"/>
    <col min="5637" max="5637" width="60" style="474" customWidth="1"/>
    <col min="5638" max="5638" width="164.140625" style="474" customWidth="1"/>
    <col min="5639" max="5639" width="24.42578125" style="474" customWidth="1"/>
    <col min="5640" max="5640" width="10.7109375" style="474" bestFit="1" customWidth="1"/>
    <col min="5641" max="5889" width="9.140625" style="474"/>
    <col min="5890" max="5890" width="21.7109375" style="474" customWidth="1"/>
    <col min="5891" max="5891" width="27.85546875" style="474" customWidth="1"/>
    <col min="5892" max="5892" width="33.85546875" style="474" customWidth="1"/>
    <col min="5893" max="5893" width="60" style="474" customWidth="1"/>
    <col min="5894" max="5894" width="164.140625" style="474" customWidth="1"/>
    <col min="5895" max="5895" width="24.42578125" style="474" customWidth="1"/>
    <col min="5896" max="5896" width="10.7109375" style="474" bestFit="1" customWidth="1"/>
    <col min="5897" max="6145" width="9.140625" style="474"/>
    <col min="6146" max="6146" width="21.7109375" style="474" customWidth="1"/>
    <col min="6147" max="6147" width="27.85546875" style="474" customWidth="1"/>
    <col min="6148" max="6148" width="33.85546875" style="474" customWidth="1"/>
    <col min="6149" max="6149" width="60" style="474" customWidth="1"/>
    <col min="6150" max="6150" width="164.140625" style="474" customWidth="1"/>
    <col min="6151" max="6151" width="24.42578125" style="474" customWidth="1"/>
    <col min="6152" max="6152" width="10.7109375" style="474" bestFit="1" customWidth="1"/>
    <col min="6153" max="6401" width="9.140625" style="474"/>
    <col min="6402" max="6402" width="21.7109375" style="474" customWidth="1"/>
    <col min="6403" max="6403" width="27.85546875" style="474" customWidth="1"/>
    <col min="6404" max="6404" width="33.85546875" style="474" customWidth="1"/>
    <col min="6405" max="6405" width="60" style="474" customWidth="1"/>
    <col min="6406" max="6406" width="164.140625" style="474" customWidth="1"/>
    <col min="6407" max="6407" width="24.42578125" style="474" customWidth="1"/>
    <col min="6408" max="6408" width="10.7109375" style="474" bestFit="1" customWidth="1"/>
    <col min="6409" max="6657" width="9.140625" style="474"/>
    <col min="6658" max="6658" width="21.7109375" style="474" customWidth="1"/>
    <col min="6659" max="6659" width="27.85546875" style="474" customWidth="1"/>
    <col min="6660" max="6660" width="33.85546875" style="474" customWidth="1"/>
    <col min="6661" max="6661" width="60" style="474" customWidth="1"/>
    <col min="6662" max="6662" width="164.140625" style="474" customWidth="1"/>
    <col min="6663" max="6663" width="24.42578125" style="474" customWidth="1"/>
    <col min="6664" max="6664" width="10.7109375" style="474" bestFit="1" customWidth="1"/>
    <col min="6665" max="6913" width="9.140625" style="474"/>
    <col min="6914" max="6914" width="21.7109375" style="474" customWidth="1"/>
    <col min="6915" max="6915" width="27.85546875" style="474" customWidth="1"/>
    <col min="6916" max="6916" width="33.85546875" style="474" customWidth="1"/>
    <col min="6917" max="6917" width="60" style="474" customWidth="1"/>
    <col min="6918" max="6918" width="164.140625" style="474" customWidth="1"/>
    <col min="6919" max="6919" width="24.42578125" style="474" customWidth="1"/>
    <col min="6920" max="6920" width="10.7109375" style="474" bestFit="1" customWidth="1"/>
    <col min="6921" max="7169" width="9.140625" style="474"/>
    <col min="7170" max="7170" width="21.7109375" style="474" customWidth="1"/>
    <col min="7171" max="7171" width="27.85546875" style="474" customWidth="1"/>
    <col min="7172" max="7172" width="33.85546875" style="474" customWidth="1"/>
    <col min="7173" max="7173" width="60" style="474" customWidth="1"/>
    <col min="7174" max="7174" width="164.140625" style="474" customWidth="1"/>
    <col min="7175" max="7175" width="24.42578125" style="474" customWidth="1"/>
    <col min="7176" max="7176" width="10.7109375" style="474" bestFit="1" customWidth="1"/>
    <col min="7177" max="7425" width="9.140625" style="474"/>
    <col min="7426" max="7426" width="21.7109375" style="474" customWidth="1"/>
    <col min="7427" max="7427" width="27.85546875" style="474" customWidth="1"/>
    <col min="7428" max="7428" width="33.85546875" style="474" customWidth="1"/>
    <col min="7429" max="7429" width="60" style="474" customWidth="1"/>
    <col min="7430" max="7430" width="164.140625" style="474" customWidth="1"/>
    <col min="7431" max="7431" width="24.42578125" style="474" customWidth="1"/>
    <col min="7432" max="7432" width="10.7109375" style="474" bestFit="1" customWidth="1"/>
    <col min="7433" max="7681" width="9.140625" style="474"/>
    <col min="7682" max="7682" width="21.7109375" style="474" customWidth="1"/>
    <col min="7683" max="7683" width="27.85546875" style="474" customWidth="1"/>
    <col min="7684" max="7684" width="33.85546875" style="474" customWidth="1"/>
    <col min="7685" max="7685" width="60" style="474" customWidth="1"/>
    <col min="7686" max="7686" width="164.140625" style="474" customWidth="1"/>
    <col min="7687" max="7687" width="24.42578125" style="474" customWidth="1"/>
    <col min="7688" max="7688" width="10.7109375" style="474" bestFit="1" customWidth="1"/>
    <col min="7689" max="7937" width="9.140625" style="474"/>
    <col min="7938" max="7938" width="21.7109375" style="474" customWidth="1"/>
    <col min="7939" max="7939" width="27.85546875" style="474" customWidth="1"/>
    <col min="7940" max="7940" width="33.85546875" style="474" customWidth="1"/>
    <col min="7941" max="7941" width="60" style="474" customWidth="1"/>
    <col min="7942" max="7942" width="164.140625" style="474" customWidth="1"/>
    <col min="7943" max="7943" width="24.42578125" style="474" customWidth="1"/>
    <col min="7944" max="7944" width="10.7109375" style="474" bestFit="1" customWidth="1"/>
    <col min="7945" max="8193" width="9.140625" style="474"/>
    <col min="8194" max="8194" width="21.7109375" style="474" customWidth="1"/>
    <col min="8195" max="8195" width="27.85546875" style="474" customWidth="1"/>
    <col min="8196" max="8196" width="33.85546875" style="474" customWidth="1"/>
    <col min="8197" max="8197" width="60" style="474" customWidth="1"/>
    <col min="8198" max="8198" width="164.140625" style="474" customWidth="1"/>
    <col min="8199" max="8199" width="24.42578125" style="474" customWidth="1"/>
    <col min="8200" max="8200" width="10.7109375" style="474" bestFit="1" customWidth="1"/>
    <col min="8201" max="8449" width="9.140625" style="474"/>
    <col min="8450" max="8450" width="21.7109375" style="474" customWidth="1"/>
    <col min="8451" max="8451" width="27.85546875" style="474" customWidth="1"/>
    <col min="8452" max="8452" width="33.85546875" style="474" customWidth="1"/>
    <col min="8453" max="8453" width="60" style="474" customWidth="1"/>
    <col min="8454" max="8454" width="164.140625" style="474" customWidth="1"/>
    <col min="8455" max="8455" width="24.42578125" style="474" customWidth="1"/>
    <col min="8456" max="8456" width="10.7109375" style="474" bestFit="1" customWidth="1"/>
    <col min="8457" max="8705" width="9.140625" style="474"/>
    <col min="8706" max="8706" width="21.7109375" style="474" customWidth="1"/>
    <col min="8707" max="8707" width="27.85546875" style="474" customWidth="1"/>
    <col min="8708" max="8708" width="33.85546875" style="474" customWidth="1"/>
    <col min="8709" max="8709" width="60" style="474" customWidth="1"/>
    <col min="8710" max="8710" width="164.140625" style="474" customWidth="1"/>
    <col min="8711" max="8711" width="24.42578125" style="474" customWidth="1"/>
    <col min="8712" max="8712" width="10.7109375" style="474" bestFit="1" customWidth="1"/>
    <col min="8713" max="8961" width="9.140625" style="474"/>
    <col min="8962" max="8962" width="21.7109375" style="474" customWidth="1"/>
    <col min="8963" max="8963" width="27.85546875" style="474" customWidth="1"/>
    <col min="8964" max="8964" width="33.85546875" style="474" customWidth="1"/>
    <col min="8965" max="8965" width="60" style="474" customWidth="1"/>
    <col min="8966" max="8966" width="164.140625" style="474" customWidth="1"/>
    <col min="8967" max="8967" width="24.42578125" style="474" customWidth="1"/>
    <col min="8968" max="8968" width="10.7109375" style="474" bestFit="1" customWidth="1"/>
    <col min="8969" max="9217" width="9.140625" style="474"/>
    <col min="9218" max="9218" width="21.7109375" style="474" customWidth="1"/>
    <col min="9219" max="9219" width="27.85546875" style="474" customWidth="1"/>
    <col min="9220" max="9220" width="33.85546875" style="474" customWidth="1"/>
    <col min="9221" max="9221" width="60" style="474" customWidth="1"/>
    <col min="9222" max="9222" width="164.140625" style="474" customWidth="1"/>
    <col min="9223" max="9223" width="24.42578125" style="474" customWidth="1"/>
    <col min="9224" max="9224" width="10.7109375" style="474" bestFit="1" customWidth="1"/>
    <col min="9225" max="9473" width="9.140625" style="474"/>
    <col min="9474" max="9474" width="21.7109375" style="474" customWidth="1"/>
    <col min="9475" max="9475" width="27.85546875" style="474" customWidth="1"/>
    <col min="9476" max="9476" width="33.85546875" style="474" customWidth="1"/>
    <col min="9477" max="9477" width="60" style="474" customWidth="1"/>
    <col min="9478" max="9478" width="164.140625" style="474" customWidth="1"/>
    <col min="9479" max="9479" width="24.42578125" style="474" customWidth="1"/>
    <col min="9480" max="9480" width="10.7109375" style="474" bestFit="1" customWidth="1"/>
    <col min="9481" max="9729" width="9.140625" style="474"/>
    <col min="9730" max="9730" width="21.7109375" style="474" customWidth="1"/>
    <col min="9731" max="9731" width="27.85546875" style="474" customWidth="1"/>
    <col min="9732" max="9732" width="33.85546875" style="474" customWidth="1"/>
    <col min="9733" max="9733" width="60" style="474" customWidth="1"/>
    <col min="9734" max="9734" width="164.140625" style="474" customWidth="1"/>
    <col min="9735" max="9735" width="24.42578125" style="474" customWidth="1"/>
    <col min="9736" max="9736" width="10.7109375" style="474" bestFit="1" customWidth="1"/>
    <col min="9737" max="9985" width="9.140625" style="474"/>
    <col min="9986" max="9986" width="21.7109375" style="474" customWidth="1"/>
    <col min="9987" max="9987" width="27.85546875" style="474" customWidth="1"/>
    <col min="9988" max="9988" width="33.85546875" style="474" customWidth="1"/>
    <col min="9989" max="9989" width="60" style="474" customWidth="1"/>
    <col min="9990" max="9990" width="164.140625" style="474" customWidth="1"/>
    <col min="9991" max="9991" width="24.42578125" style="474" customWidth="1"/>
    <col min="9992" max="9992" width="10.7109375" style="474" bestFit="1" customWidth="1"/>
    <col min="9993" max="10241" width="9.140625" style="474"/>
    <col min="10242" max="10242" width="21.7109375" style="474" customWidth="1"/>
    <col min="10243" max="10243" width="27.85546875" style="474" customWidth="1"/>
    <col min="10244" max="10244" width="33.85546875" style="474" customWidth="1"/>
    <col min="10245" max="10245" width="60" style="474" customWidth="1"/>
    <col min="10246" max="10246" width="164.140625" style="474" customWidth="1"/>
    <col min="10247" max="10247" width="24.42578125" style="474" customWidth="1"/>
    <col min="10248" max="10248" width="10.7109375" style="474" bestFit="1" customWidth="1"/>
    <col min="10249" max="10497" width="9.140625" style="474"/>
    <col min="10498" max="10498" width="21.7109375" style="474" customWidth="1"/>
    <col min="10499" max="10499" width="27.85546875" style="474" customWidth="1"/>
    <col min="10500" max="10500" width="33.85546875" style="474" customWidth="1"/>
    <col min="10501" max="10501" width="60" style="474" customWidth="1"/>
    <col min="10502" max="10502" width="164.140625" style="474" customWidth="1"/>
    <col min="10503" max="10503" width="24.42578125" style="474" customWidth="1"/>
    <col min="10504" max="10504" width="10.7109375" style="474" bestFit="1" customWidth="1"/>
    <col min="10505" max="10753" width="9.140625" style="474"/>
    <col min="10754" max="10754" width="21.7109375" style="474" customWidth="1"/>
    <col min="10755" max="10755" width="27.85546875" style="474" customWidth="1"/>
    <col min="10756" max="10756" width="33.85546875" style="474" customWidth="1"/>
    <col min="10757" max="10757" width="60" style="474" customWidth="1"/>
    <col min="10758" max="10758" width="164.140625" style="474" customWidth="1"/>
    <col min="10759" max="10759" width="24.42578125" style="474" customWidth="1"/>
    <col min="10760" max="10760" width="10.7109375" style="474" bestFit="1" customWidth="1"/>
    <col min="10761" max="11009" width="9.140625" style="474"/>
    <col min="11010" max="11010" width="21.7109375" style="474" customWidth="1"/>
    <col min="11011" max="11011" width="27.85546875" style="474" customWidth="1"/>
    <col min="11012" max="11012" width="33.85546875" style="474" customWidth="1"/>
    <col min="11013" max="11013" width="60" style="474" customWidth="1"/>
    <col min="11014" max="11014" width="164.140625" style="474" customWidth="1"/>
    <col min="11015" max="11015" width="24.42578125" style="474" customWidth="1"/>
    <col min="11016" max="11016" width="10.7109375" style="474" bestFit="1" customWidth="1"/>
    <col min="11017" max="11265" width="9.140625" style="474"/>
    <col min="11266" max="11266" width="21.7109375" style="474" customWidth="1"/>
    <col min="11267" max="11267" width="27.85546875" style="474" customWidth="1"/>
    <col min="11268" max="11268" width="33.85546875" style="474" customWidth="1"/>
    <col min="11269" max="11269" width="60" style="474" customWidth="1"/>
    <col min="11270" max="11270" width="164.140625" style="474" customWidth="1"/>
    <col min="11271" max="11271" width="24.42578125" style="474" customWidth="1"/>
    <col min="11272" max="11272" width="10.7109375" style="474" bestFit="1" customWidth="1"/>
    <col min="11273" max="11521" width="9.140625" style="474"/>
    <col min="11522" max="11522" width="21.7109375" style="474" customWidth="1"/>
    <col min="11523" max="11523" width="27.85546875" style="474" customWidth="1"/>
    <col min="11524" max="11524" width="33.85546875" style="474" customWidth="1"/>
    <col min="11525" max="11525" width="60" style="474" customWidth="1"/>
    <col min="11526" max="11526" width="164.140625" style="474" customWidth="1"/>
    <col min="11527" max="11527" width="24.42578125" style="474" customWidth="1"/>
    <col min="11528" max="11528" width="10.7109375" style="474" bestFit="1" customWidth="1"/>
    <col min="11529" max="11777" width="9.140625" style="474"/>
    <col min="11778" max="11778" width="21.7109375" style="474" customWidth="1"/>
    <col min="11779" max="11779" width="27.85546875" style="474" customWidth="1"/>
    <col min="11780" max="11780" width="33.85546875" style="474" customWidth="1"/>
    <col min="11781" max="11781" width="60" style="474" customWidth="1"/>
    <col min="11782" max="11782" width="164.140625" style="474" customWidth="1"/>
    <col min="11783" max="11783" width="24.42578125" style="474" customWidth="1"/>
    <col min="11784" max="11784" width="10.7109375" style="474" bestFit="1" customWidth="1"/>
    <col min="11785" max="12033" width="9.140625" style="474"/>
    <col min="12034" max="12034" width="21.7109375" style="474" customWidth="1"/>
    <col min="12035" max="12035" width="27.85546875" style="474" customWidth="1"/>
    <col min="12036" max="12036" width="33.85546875" style="474" customWidth="1"/>
    <col min="12037" max="12037" width="60" style="474" customWidth="1"/>
    <col min="12038" max="12038" width="164.140625" style="474" customWidth="1"/>
    <col min="12039" max="12039" width="24.42578125" style="474" customWidth="1"/>
    <col min="12040" max="12040" width="10.7109375" style="474" bestFit="1" customWidth="1"/>
    <col min="12041" max="12289" width="9.140625" style="474"/>
    <col min="12290" max="12290" width="21.7109375" style="474" customWidth="1"/>
    <col min="12291" max="12291" width="27.85546875" style="474" customWidth="1"/>
    <col min="12292" max="12292" width="33.85546875" style="474" customWidth="1"/>
    <col min="12293" max="12293" width="60" style="474" customWidth="1"/>
    <col min="12294" max="12294" width="164.140625" style="474" customWidth="1"/>
    <col min="12295" max="12295" width="24.42578125" style="474" customWidth="1"/>
    <col min="12296" max="12296" width="10.7109375" style="474" bestFit="1" customWidth="1"/>
    <col min="12297" max="12545" width="9.140625" style="474"/>
    <col min="12546" max="12546" width="21.7109375" style="474" customWidth="1"/>
    <col min="12547" max="12547" width="27.85546875" style="474" customWidth="1"/>
    <col min="12548" max="12548" width="33.85546875" style="474" customWidth="1"/>
    <col min="12549" max="12549" width="60" style="474" customWidth="1"/>
    <col min="12550" max="12550" width="164.140625" style="474" customWidth="1"/>
    <col min="12551" max="12551" width="24.42578125" style="474" customWidth="1"/>
    <col min="12552" max="12552" width="10.7109375" style="474" bestFit="1" customWidth="1"/>
    <col min="12553" max="12801" width="9.140625" style="474"/>
    <col min="12802" max="12802" width="21.7109375" style="474" customWidth="1"/>
    <col min="12803" max="12803" width="27.85546875" style="474" customWidth="1"/>
    <col min="12804" max="12804" width="33.85546875" style="474" customWidth="1"/>
    <col min="12805" max="12805" width="60" style="474" customWidth="1"/>
    <col min="12806" max="12806" width="164.140625" style="474" customWidth="1"/>
    <col min="12807" max="12807" width="24.42578125" style="474" customWidth="1"/>
    <col min="12808" max="12808" width="10.7109375" style="474" bestFit="1" customWidth="1"/>
    <col min="12809" max="13057" width="9.140625" style="474"/>
    <col min="13058" max="13058" width="21.7109375" style="474" customWidth="1"/>
    <col min="13059" max="13059" width="27.85546875" style="474" customWidth="1"/>
    <col min="13060" max="13060" width="33.85546875" style="474" customWidth="1"/>
    <col min="13061" max="13061" width="60" style="474" customWidth="1"/>
    <col min="13062" max="13062" width="164.140625" style="474" customWidth="1"/>
    <col min="13063" max="13063" width="24.42578125" style="474" customWidth="1"/>
    <col min="13064" max="13064" width="10.7109375" style="474" bestFit="1" customWidth="1"/>
    <col min="13065" max="13313" width="9.140625" style="474"/>
    <col min="13314" max="13314" width="21.7109375" style="474" customWidth="1"/>
    <col min="13315" max="13315" width="27.85546875" style="474" customWidth="1"/>
    <col min="13316" max="13316" width="33.85546875" style="474" customWidth="1"/>
    <col min="13317" max="13317" width="60" style="474" customWidth="1"/>
    <col min="13318" max="13318" width="164.140625" style="474" customWidth="1"/>
    <col min="13319" max="13319" width="24.42578125" style="474" customWidth="1"/>
    <col min="13320" max="13320" width="10.7109375" style="474" bestFit="1" customWidth="1"/>
    <col min="13321" max="13569" width="9.140625" style="474"/>
    <col min="13570" max="13570" width="21.7109375" style="474" customWidth="1"/>
    <col min="13571" max="13571" width="27.85546875" style="474" customWidth="1"/>
    <col min="13572" max="13572" width="33.85546875" style="474" customWidth="1"/>
    <col min="13573" max="13573" width="60" style="474" customWidth="1"/>
    <col min="13574" max="13574" width="164.140625" style="474" customWidth="1"/>
    <col min="13575" max="13575" width="24.42578125" style="474" customWidth="1"/>
    <col min="13576" max="13576" width="10.7109375" style="474" bestFit="1" customWidth="1"/>
    <col min="13577" max="13825" width="9.140625" style="474"/>
    <col min="13826" max="13826" width="21.7109375" style="474" customWidth="1"/>
    <col min="13827" max="13827" width="27.85546875" style="474" customWidth="1"/>
    <col min="13828" max="13828" width="33.85546875" style="474" customWidth="1"/>
    <col min="13829" max="13829" width="60" style="474" customWidth="1"/>
    <col min="13830" max="13830" width="164.140625" style="474" customWidth="1"/>
    <col min="13831" max="13831" width="24.42578125" style="474" customWidth="1"/>
    <col min="13832" max="13832" width="10.7109375" style="474" bestFit="1" customWidth="1"/>
    <col min="13833" max="14081" width="9.140625" style="474"/>
    <col min="14082" max="14082" width="21.7109375" style="474" customWidth="1"/>
    <col min="14083" max="14083" width="27.85546875" style="474" customWidth="1"/>
    <col min="14084" max="14084" width="33.85546875" style="474" customWidth="1"/>
    <col min="14085" max="14085" width="60" style="474" customWidth="1"/>
    <col min="14086" max="14086" width="164.140625" style="474" customWidth="1"/>
    <col min="14087" max="14087" width="24.42578125" style="474" customWidth="1"/>
    <col min="14088" max="14088" width="10.7109375" style="474" bestFit="1" customWidth="1"/>
    <col min="14089" max="14337" width="9.140625" style="474"/>
    <col min="14338" max="14338" width="21.7109375" style="474" customWidth="1"/>
    <col min="14339" max="14339" width="27.85546875" style="474" customWidth="1"/>
    <col min="14340" max="14340" width="33.85546875" style="474" customWidth="1"/>
    <col min="14341" max="14341" width="60" style="474" customWidth="1"/>
    <col min="14342" max="14342" width="164.140625" style="474" customWidth="1"/>
    <col min="14343" max="14343" width="24.42578125" style="474" customWidth="1"/>
    <col min="14344" max="14344" width="10.7109375" style="474" bestFit="1" customWidth="1"/>
    <col min="14345" max="14593" width="9.140625" style="474"/>
    <col min="14594" max="14594" width="21.7109375" style="474" customWidth="1"/>
    <col min="14595" max="14595" width="27.85546875" style="474" customWidth="1"/>
    <col min="14596" max="14596" width="33.85546875" style="474" customWidth="1"/>
    <col min="14597" max="14597" width="60" style="474" customWidth="1"/>
    <col min="14598" max="14598" width="164.140625" style="474" customWidth="1"/>
    <col min="14599" max="14599" width="24.42578125" style="474" customWidth="1"/>
    <col min="14600" max="14600" width="10.7109375" style="474" bestFit="1" customWidth="1"/>
    <col min="14601" max="14849" width="9.140625" style="474"/>
    <col min="14850" max="14850" width="21.7109375" style="474" customWidth="1"/>
    <col min="14851" max="14851" width="27.85546875" style="474" customWidth="1"/>
    <col min="14852" max="14852" width="33.85546875" style="474" customWidth="1"/>
    <col min="14853" max="14853" width="60" style="474" customWidth="1"/>
    <col min="14854" max="14854" width="164.140625" style="474" customWidth="1"/>
    <col min="14855" max="14855" width="24.42578125" style="474" customWidth="1"/>
    <col min="14856" max="14856" width="10.7109375" style="474" bestFit="1" customWidth="1"/>
    <col min="14857" max="15105" width="9.140625" style="474"/>
    <col min="15106" max="15106" width="21.7109375" style="474" customWidth="1"/>
    <col min="15107" max="15107" width="27.85546875" style="474" customWidth="1"/>
    <col min="15108" max="15108" width="33.85546875" style="474" customWidth="1"/>
    <col min="15109" max="15109" width="60" style="474" customWidth="1"/>
    <col min="15110" max="15110" width="164.140625" style="474" customWidth="1"/>
    <col min="15111" max="15111" width="24.42578125" style="474" customWidth="1"/>
    <col min="15112" max="15112" width="10.7109375" style="474" bestFit="1" customWidth="1"/>
    <col min="15113" max="15361" width="9.140625" style="474"/>
    <col min="15362" max="15362" width="21.7109375" style="474" customWidth="1"/>
    <col min="15363" max="15363" width="27.85546875" style="474" customWidth="1"/>
    <col min="15364" max="15364" width="33.85546875" style="474" customWidth="1"/>
    <col min="15365" max="15365" width="60" style="474" customWidth="1"/>
    <col min="15366" max="15366" width="164.140625" style="474" customWidth="1"/>
    <col min="15367" max="15367" width="24.42578125" style="474" customWidth="1"/>
    <col min="15368" max="15368" width="10.7109375" style="474" bestFit="1" customWidth="1"/>
    <col min="15369" max="15617" width="9.140625" style="474"/>
    <col min="15618" max="15618" width="21.7109375" style="474" customWidth="1"/>
    <col min="15619" max="15619" width="27.85546875" style="474" customWidth="1"/>
    <col min="15620" max="15620" width="33.85546875" style="474" customWidth="1"/>
    <col min="15621" max="15621" width="60" style="474" customWidth="1"/>
    <col min="15622" max="15622" width="164.140625" style="474" customWidth="1"/>
    <col min="15623" max="15623" width="24.42578125" style="474" customWidth="1"/>
    <col min="15624" max="15624" width="10.7109375" style="474" bestFit="1" customWidth="1"/>
    <col min="15625" max="15873" width="9.140625" style="474"/>
    <col min="15874" max="15874" width="21.7109375" style="474" customWidth="1"/>
    <col min="15875" max="15875" width="27.85546875" style="474" customWidth="1"/>
    <col min="15876" max="15876" width="33.85546875" style="474" customWidth="1"/>
    <col min="15877" max="15877" width="60" style="474" customWidth="1"/>
    <col min="15878" max="15878" width="164.140625" style="474" customWidth="1"/>
    <col min="15879" max="15879" width="24.42578125" style="474" customWidth="1"/>
    <col min="15880" max="15880" width="10.7109375" style="474" bestFit="1" customWidth="1"/>
    <col min="15881" max="16129" width="9.140625" style="474"/>
    <col min="16130" max="16130" width="21.7109375" style="474" customWidth="1"/>
    <col min="16131" max="16131" width="27.85546875" style="474" customWidth="1"/>
    <col min="16132" max="16132" width="33.85546875" style="474" customWidth="1"/>
    <col min="16133" max="16133" width="60" style="474" customWidth="1"/>
    <col min="16134" max="16134" width="164.140625" style="474" customWidth="1"/>
    <col min="16135" max="16135" width="24.42578125" style="474" customWidth="1"/>
    <col min="16136" max="16136" width="10.7109375" style="474" bestFit="1" customWidth="1"/>
    <col min="16137" max="16384" width="9.140625" style="474"/>
  </cols>
  <sheetData>
    <row r="1" spans="2:12" x14ac:dyDescent="0.25">
      <c r="C1" s="475"/>
      <c r="D1" s="475"/>
    </row>
    <row r="2" spans="2:12" x14ac:dyDescent="0.25">
      <c r="C2" s="476"/>
      <c r="D2" s="476"/>
      <c r="E2" s="289" t="s">
        <v>0</v>
      </c>
      <c r="F2" s="476"/>
      <c r="G2" s="476"/>
      <c r="H2" s="476"/>
      <c r="I2" s="476"/>
    </row>
    <row r="3" spans="2:12" x14ac:dyDescent="0.25">
      <c r="C3" s="477"/>
      <c r="D3" s="477"/>
      <c r="E3" s="478" t="s">
        <v>552</v>
      </c>
      <c r="F3" s="477"/>
      <c r="G3" s="477"/>
      <c r="H3" s="477"/>
      <c r="I3" s="477"/>
    </row>
    <row r="4" spans="2:12" x14ac:dyDescent="0.25">
      <c r="C4" s="477"/>
      <c r="D4" s="477"/>
      <c r="E4" s="478" t="s">
        <v>553</v>
      </c>
      <c r="F4" s="477"/>
      <c r="G4" s="477"/>
      <c r="H4" s="477"/>
      <c r="I4" s="477"/>
    </row>
    <row r="5" spans="2:12" x14ac:dyDescent="0.25">
      <c r="B5" s="479"/>
      <c r="C5" s="479"/>
      <c r="D5" s="479"/>
    </row>
    <row r="6" spans="2:12" s="482" customFormat="1" ht="57" x14ac:dyDescent="0.2">
      <c r="B6" s="480" t="s">
        <v>71</v>
      </c>
      <c r="C6" s="481" t="s">
        <v>554</v>
      </c>
      <c r="D6" s="481" t="s">
        <v>555</v>
      </c>
      <c r="E6" s="481" t="s">
        <v>301</v>
      </c>
      <c r="F6" s="481" t="s">
        <v>556</v>
      </c>
    </row>
    <row r="7" spans="2:12" s="482" customFormat="1" x14ac:dyDescent="0.2">
      <c r="B7" s="483"/>
      <c r="C7" s="483"/>
      <c r="D7" s="483"/>
      <c r="E7" s="483"/>
      <c r="F7" s="483"/>
    </row>
    <row r="8" spans="2:12" s="482" customFormat="1" x14ac:dyDescent="0.2">
      <c r="B8" s="483"/>
      <c r="C8" s="483"/>
      <c r="D8" s="483"/>
      <c r="E8" s="483"/>
      <c r="F8" s="483"/>
    </row>
    <row r="9" spans="2:12" s="482" customFormat="1" x14ac:dyDescent="0.2">
      <c r="B9" s="483"/>
      <c r="C9" s="483"/>
      <c r="D9" s="483"/>
      <c r="E9" s="483"/>
      <c r="F9" s="483"/>
    </row>
    <row r="10" spans="2:12" s="482" customFormat="1" x14ac:dyDescent="0.2">
      <c r="B10" s="483"/>
      <c r="C10" s="484"/>
      <c r="D10" s="484"/>
      <c r="E10" s="483"/>
      <c r="F10" s="485"/>
    </row>
    <row r="11" spans="2:12" s="482" customFormat="1" x14ac:dyDescent="0.2">
      <c r="B11" s="483"/>
      <c r="C11" s="484"/>
      <c r="D11" s="484"/>
      <c r="E11" s="483"/>
      <c r="F11" s="485"/>
    </row>
    <row r="12" spans="2:12" s="482" customFormat="1" x14ac:dyDescent="0.2">
      <c r="B12" s="483"/>
      <c r="C12" s="484"/>
      <c r="D12" s="484"/>
      <c r="E12" s="483"/>
      <c r="F12" s="485"/>
    </row>
    <row r="13" spans="2:12" s="482" customFormat="1" x14ac:dyDescent="0.25">
      <c r="B13" s="486"/>
      <c r="C13" s="487"/>
      <c r="D13" s="488"/>
      <c r="E13" s="486"/>
      <c r="F13" s="489"/>
      <c r="G13" s="490"/>
      <c r="H13" s="491"/>
      <c r="I13" s="488"/>
      <c r="J13" s="492"/>
      <c r="L13" s="493"/>
    </row>
    <row r="14" spans="2:12" x14ac:dyDescent="0.25">
      <c r="B14" s="474" t="s">
        <v>557</v>
      </c>
    </row>
    <row r="15" spans="2:12" x14ac:dyDescent="0.25">
      <c r="B15" s="474" t="s">
        <v>558</v>
      </c>
    </row>
  </sheetData>
  <printOptions horizontalCentered="1" verticalCentered="1"/>
  <pageMargins left="1.1023622047244099" right="0.59055118110236204" top="0.78740157480314998" bottom="0.27559055118110198" header="0.511811023622047" footer="0.15748031496063"/>
  <pageSetup paperSize="9" scale="95"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pageSetUpPr fitToPage="1"/>
  </sheetPr>
  <dimension ref="B2:D21"/>
  <sheetViews>
    <sheetView showGridLines="0" view="pageBreakPreview" zoomScale="70" zoomScaleNormal="75" zoomScaleSheetLayoutView="70" workbookViewId="0">
      <selection activeCell="B2" sqref="B2:D2"/>
    </sheetView>
  </sheetViews>
  <sheetFormatPr defaultColWidth="9.140625" defaultRowHeight="15" x14ac:dyDescent="0.25"/>
  <cols>
    <col min="1" max="1" width="9.140625" style="495"/>
    <col min="2" max="2" width="62.140625" style="495" customWidth="1"/>
    <col min="3" max="3" width="24.5703125" style="495" customWidth="1"/>
    <col min="4" max="4" width="26.85546875" style="495" customWidth="1"/>
    <col min="5" max="255" width="9.140625" style="495"/>
    <col min="256" max="256" width="110.28515625" style="495" customWidth="1"/>
    <col min="257" max="257" width="43.5703125" style="495" customWidth="1"/>
    <col min="258" max="258" width="35.5703125" style="495" customWidth="1"/>
    <col min="259" max="259" width="36" style="495" customWidth="1"/>
    <col min="260" max="260" width="34.85546875" style="495" customWidth="1"/>
    <col min="261" max="511" width="9.140625" style="495"/>
    <col min="512" max="512" width="110.28515625" style="495" customWidth="1"/>
    <col min="513" max="513" width="43.5703125" style="495" customWidth="1"/>
    <col min="514" max="514" width="35.5703125" style="495" customWidth="1"/>
    <col min="515" max="515" width="36" style="495" customWidth="1"/>
    <col min="516" max="516" width="34.85546875" style="495" customWidth="1"/>
    <col min="517" max="767" width="9.140625" style="495"/>
    <col min="768" max="768" width="110.28515625" style="495" customWidth="1"/>
    <col min="769" max="769" width="43.5703125" style="495" customWidth="1"/>
    <col min="770" max="770" width="35.5703125" style="495" customWidth="1"/>
    <col min="771" max="771" width="36" style="495" customWidth="1"/>
    <col min="772" max="772" width="34.85546875" style="495" customWidth="1"/>
    <col min="773" max="1023" width="9.140625" style="495"/>
    <col min="1024" max="1024" width="110.28515625" style="495" customWidth="1"/>
    <col min="1025" max="1025" width="43.5703125" style="495" customWidth="1"/>
    <col min="1026" max="1026" width="35.5703125" style="495" customWidth="1"/>
    <col min="1027" max="1027" width="36" style="495" customWidth="1"/>
    <col min="1028" max="1028" width="34.85546875" style="495" customWidth="1"/>
    <col min="1029" max="1279" width="9.140625" style="495"/>
    <col min="1280" max="1280" width="110.28515625" style="495" customWidth="1"/>
    <col min="1281" max="1281" width="43.5703125" style="495" customWidth="1"/>
    <col min="1282" max="1282" width="35.5703125" style="495" customWidth="1"/>
    <col min="1283" max="1283" width="36" style="495" customWidth="1"/>
    <col min="1284" max="1284" width="34.85546875" style="495" customWidth="1"/>
    <col min="1285" max="1535" width="9.140625" style="495"/>
    <col min="1536" max="1536" width="110.28515625" style="495" customWidth="1"/>
    <col min="1537" max="1537" width="43.5703125" style="495" customWidth="1"/>
    <col min="1538" max="1538" width="35.5703125" style="495" customWidth="1"/>
    <col min="1539" max="1539" width="36" style="495" customWidth="1"/>
    <col min="1540" max="1540" width="34.85546875" style="495" customWidth="1"/>
    <col min="1541" max="1791" width="9.140625" style="495"/>
    <col min="1792" max="1792" width="110.28515625" style="495" customWidth="1"/>
    <col min="1793" max="1793" width="43.5703125" style="495" customWidth="1"/>
    <col min="1794" max="1794" width="35.5703125" style="495" customWidth="1"/>
    <col min="1795" max="1795" width="36" style="495" customWidth="1"/>
    <col min="1796" max="1796" width="34.85546875" style="495" customWidth="1"/>
    <col min="1797" max="2047" width="9.140625" style="495"/>
    <col min="2048" max="2048" width="110.28515625" style="495" customWidth="1"/>
    <col min="2049" max="2049" width="43.5703125" style="495" customWidth="1"/>
    <col min="2050" max="2050" width="35.5703125" style="495" customWidth="1"/>
    <col min="2051" max="2051" width="36" style="495" customWidth="1"/>
    <col min="2052" max="2052" width="34.85546875" style="495" customWidth="1"/>
    <col min="2053" max="2303" width="9.140625" style="495"/>
    <col min="2304" max="2304" width="110.28515625" style="495" customWidth="1"/>
    <col min="2305" max="2305" width="43.5703125" style="495" customWidth="1"/>
    <col min="2306" max="2306" width="35.5703125" style="495" customWidth="1"/>
    <col min="2307" max="2307" width="36" style="495" customWidth="1"/>
    <col min="2308" max="2308" width="34.85546875" style="495" customWidth="1"/>
    <col min="2309" max="2559" width="9.140625" style="495"/>
    <col min="2560" max="2560" width="110.28515625" style="495" customWidth="1"/>
    <col min="2561" max="2561" width="43.5703125" style="495" customWidth="1"/>
    <col min="2562" max="2562" width="35.5703125" style="495" customWidth="1"/>
    <col min="2563" max="2563" width="36" style="495" customWidth="1"/>
    <col min="2564" max="2564" width="34.85546875" style="495" customWidth="1"/>
    <col min="2565" max="2815" width="9.140625" style="495"/>
    <col min="2816" max="2816" width="110.28515625" style="495" customWidth="1"/>
    <col min="2817" max="2817" width="43.5703125" style="495" customWidth="1"/>
    <col min="2818" max="2818" width="35.5703125" style="495" customWidth="1"/>
    <col min="2819" max="2819" width="36" style="495" customWidth="1"/>
    <col min="2820" max="2820" width="34.85546875" style="495" customWidth="1"/>
    <col min="2821" max="3071" width="9.140625" style="495"/>
    <col min="3072" max="3072" width="110.28515625" style="495" customWidth="1"/>
    <col min="3073" max="3073" width="43.5703125" style="495" customWidth="1"/>
    <col min="3074" max="3074" width="35.5703125" style="495" customWidth="1"/>
    <col min="3075" max="3075" width="36" style="495" customWidth="1"/>
    <col min="3076" max="3076" width="34.85546875" style="495" customWidth="1"/>
    <col min="3077" max="3327" width="9.140625" style="495"/>
    <col min="3328" max="3328" width="110.28515625" style="495" customWidth="1"/>
    <col min="3329" max="3329" width="43.5703125" style="495" customWidth="1"/>
    <col min="3330" max="3330" width="35.5703125" style="495" customWidth="1"/>
    <col min="3331" max="3331" width="36" style="495" customWidth="1"/>
    <col min="3332" max="3332" width="34.85546875" style="495" customWidth="1"/>
    <col min="3333" max="3583" width="9.140625" style="495"/>
    <col min="3584" max="3584" width="110.28515625" style="495" customWidth="1"/>
    <col min="3585" max="3585" width="43.5703125" style="495" customWidth="1"/>
    <col min="3586" max="3586" width="35.5703125" style="495" customWidth="1"/>
    <col min="3587" max="3587" width="36" style="495" customWidth="1"/>
    <col min="3588" max="3588" width="34.85546875" style="495" customWidth="1"/>
    <col min="3589" max="3839" width="9.140625" style="495"/>
    <col min="3840" max="3840" width="110.28515625" style="495" customWidth="1"/>
    <col min="3841" max="3841" width="43.5703125" style="495" customWidth="1"/>
    <col min="3842" max="3842" width="35.5703125" style="495" customWidth="1"/>
    <col min="3843" max="3843" width="36" style="495" customWidth="1"/>
    <col min="3844" max="3844" width="34.85546875" style="495" customWidth="1"/>
    <col min="3845" max="4095" width="9.140625" style="495"/>
    <col min="4096" max="4096" width="110.28515625" style="495" customWidth="1"/>
    <col min="4097" max="4097" width="43.5703125" style="495" customWidth="1"/>
    <col min="4098" max="4098" width="35.5703125" style="495" customWidth="1"/>
    <col min="4099" max="4099" width="36" style="495" customWidth="1"/>
    <col min="4100" max="4100" width="34.85546875" style="495" customWidth="1"/>
    <col min="4101" max="4351" width="9.140625" style="495"/>
    <col min="4352" max="4352" width="110.28515625" style="495" customWidth="1"/>
    <col min="4353" max="4353" width="43.5703125" style="495" customWidth="1"/>
    <col min="4354" max="4354" width="35.5703125" style="495" customWidth="1"/>
    <col min="4355" max="4355" width="36" style="495" customWidth="1"/>
    <col min="4356" max="4356" width="34.85546875" style="495" customWidth="1"/>
    <col min="4357" max="4607" width="9.140625" style="495"/>
    <col min="4608" max="4608" width="110.28515625" style="495" customWidth="1"/>
    <col min="4609" max="4609" width="43.5703125" style="495" customWidth="1"/>
    <col min="4610" max="4610" width="35.5703125" style="495" customWidth="1"/>
    <col min="4611" max="4611" width="36" style="495" customWidth="1"/>
    <col min="4612" max="4612" width="34.85546875" style="495" customWidth="1"/>
    <col min="4613" max="4863" width="9.140625" style="495"/>
    <col min="4864" max="4864" width="110.28515625" style="495" customWidth="1"/>
    <col min="4865" max="4865" width="43.5703125" style="495" customWidth="1"/>
    <col min="4866" max="4866" width="35.5703125" style="495" customWidth="1"/>
    <col min="4867" max="4867" width="36" style="495" customWidth="1"/>
    <col min="4868" max="4868" width="34.85546875" style="495" customWidth="1"/>
    <col min="4869" max="5119" width="9.140625" style="495"/>
    <col min="5120" max="5120" width="110.28515625" style="495" customWidth="1"/>
    <col min="5121" max="5121" width="43.5703125" style="495" customWidth="1"/>
    <col min="5122" max="5122" width="35.5703125" style="495" customWidth="1"/>
    <col min="5123" max="5123" width="36" style="495" customWidth="1"/>
    <col min="5124" max="5124" width="34.85546875" style="495" customWidth="1"/>
    <col min="5125" max="5375" width="9.140625" style="495"/>
    <col min="5376" max="5376" width="110.28515625" style="495" customWidth="1"/>
    <col min="5377" max="5377" width="43.5703125" style="495" customWidth="1"/>
    <col min="5378" max="5378" width="35.5703125" style="495" customWidth="1"/>
    <col min="5379" max="5379" width="36" style="495" customWidth="1"/>
    <col min="5380" max="5380" width="34.85546875" style="495" customWidth="1"/>
    <col min="5381" max="5631" width="9.140625" style="495"/>
    <col min="5632" max="5632" width="110.28515625" style="495" customWidth="1"/>
    <col min="5633" max="5633" width="43.5703125" style="495" customWidth="1"/>
    <col min="5634" max="5634" width="35.5703125" style="495" customWidth="1"/>
    <col min="5635" max="5635" width="36" style="495" customWidth="1"/>
    <col min="5636" max="5636" width="34.85546875" style="495" customWidth="1"/>
    <col min="5637" max="5887" width="9.140625" style="495"/>
    <col min="5888" max="5888" width="110.28515625" style="495" customWidth="1"/>
    <col min="5889" max="5889" width="43.5703125" style="495" customWidth="1"/>
    <col min="5890" max="5890" width="35.5703125" style="495" customWidth="1"/>
    <col min="5891" max="5891" width="36" style="495" customWidth="1"/>
    <col min="5892" max="5892" width="34.85546875" style="495" customWidth="1"/>
    <col min="5893" max="6143" width="9.140625" style="495"/>
    <col min="6144" max="6144" width="110.28515625" style="495" customWidth="1"/>
    <col min="6145" max="6145" width="43.5703125" style="495" customWidth="1"/>
    <col min="6146" max="6146" width="35.5703125" style="495" customWidth="1"/>
    <col min="6147" max="6147" width="36" style="495" customWidth="1"/>
    <col min="6148" max="6148" width="34.85546875" style="495" customWidth="1"/>
    <col min="6149" max="6399" width="9.140625" style="495"/>
    <col min="6400" max="6400" width="110.28515625" style="495" customWidth="1"/>
    <col min="6401" max="6401" width="43.5703125" style="495" customWidth="1"/>
    <col min="6402" max="6402" width="35.5703125" style="495" customWidth="1"/>
    <col min="6403" max="6403" width="36" style="495" customWidth="1"/>
    <col min="6404" max="6404" width="34.85546875" style="495" customWidth="1"/>
    <col min="6405" max="6655" width="9.140625" style="495"/>
    <col min="6656" max="6656" width="110.28515625" style="495" customWidth="1"/>
    <col min="6657" max="6657" width="43.5703125" style="495" customWidth="1"/>
    <col min="6658" max="6658" width="35.5703125" style="495" customWidth="1"/>
    <col min="6659" max="6659" width="36" style="495" customWidth="1"/>
    <col min="6660" max="6660" width="34.85546875" style="495" customWidth="1"/>
    <col min="6661" max="6911" width="9.140625" style="495"/>
    <col min="6912" max="6912" width="110.28515625" style="495" customWidth="1"/>
    <col min="6913" max="6913" width="43.5703125" style="495" customWidth="1"/>
    <col min="6914" max="6914" width="35.5703125" style="495" customWidth="1"/>
    <col min="6915" max="6915" width="36" style="495" customWidth="1"/>
    <col min="6916" max="6916" width="34.85546875" style="495" customWidth="1"/>
    <col min="6917" max="7167" width="9.140625" style="495"/>
    <col min="7168" max="7168" width="110.28515625" style="495" customWidth="1"/>
    <col min="7169" max="7169" width="43.5703125" style="495" customWidth="1"/>
    <col min="7170" max="7170" width="35.5703125" style="495" customWidth="1"/>
    <col min="7171" max="7171" width="36" style="495" customWidth="1"/>
    <col min="7172" max="7172" width="34.85546875" style="495" customWidth="1"/>
    <col min="7173" max="7423" width="9.140625" style="495"/>
    <col min="7424" max="7424" width="110.28515625" style="495" customWidth="1"/>
    <col min="7425" max="7425" width="43.5703125" style="495" customWidth="1"/>
    <col min="7426" max="7426" width="35.5703125" style="495" customWidth="1"/>
    <col min="7427" max="7427" width="36" style="495" customWidth="1"/>
    <col min="7428" max="7428" width="34.85546875" style="495" customWidth="1"/>
    <col min="7429" max="7679" width="9.140625" style="495"/>
    <col min="7680" max="7680" width="110.28515625" style="495" customWidth="1"/>
    <col min="7681" max="7681" width="43.5703125" style="495" customWidth="1"/>
    <col min="7682" max="7682" width="35.5703125" style="495" customWidth="1"/>
    <col min="7683" max="7683" width="36" style="495" customWidth="1"/>
    <col min="7684" max="7684" width="34.85546875" style="495" customWidth="1"/>
    <col min="7685" max="7935" width="9.140625" style="495"/>
    <col min="7936" max="7936" width="110.28515625" style="495" customWidth="1"/>
    <col min="7937" max="7937" width="43.5703125" style="495" customWidth="1"/>
    <col min="7938" max="7938" width="35.5703125" style="495" customWidth="1"/>
    <col min="7939" max="7939" width="36" style="495" customWidth="1"/>
    <col min="7940" max="7940" width="34.85546875" style="495" customWidth="1"/>
    <col min="7941" max="8191" width="9.140625" style="495"/>
    <col min="8192" max="8192" width="110.28515625" style="495" customWidth="1"/>
    <col min="8193" max="8193" width="43.5703125" style="495" customWidth="1"/>
    <col min="8194" max="8194" width="35.5703125" style="495" customWidth="1"/>
    <col min="8195" max="8195" width="36" style="495" customWidth="1"/>
    <col min="8196" max="8196" width="34.85546875" style="495" customWidth="1"/>
    <col min="8197" max="8447" width="9.140625" style="495"/>
    <col min="8448" max="8448" width="110.28515625" style="495" customWidth="1"/>
    <col min="8449" max="8449" width="43.5703125" style="495" customWidth="1"/>
    <col min="8450" max="8450" width="35.5703125" style="495" customWidth="1"/>
    <col min="8451" max="8451" width="36" style="495" customWidth="1"/>
    <col min="8452" max="8452" width="34.85546875" style="495" customWidth="1"/>
    <col min="8453" max="8703" width="9.140625" style="495"/>
    <col min="8704" max="8704" width="110.28515625" style="495" customWidth="1"/>
    <col min="8705" max="8705" width="43.5703125" style="495" customWidth="1"/>
    <col min="8706" max="8706" width="35.5703125" style="495" customWidth="1"/>
    <col min="8707" max="8707" width="36" style="495" customWidth="1"/>
    <col min="8708" max="8708" width="34.85546875" style="495" customWidth="1"/>
    <col min="8709" max="8959" width="9.140625" style="495"/>
    <col min="8960" max="8960" width="110.28515625" style="495" customWidth="1"/>
    <col min="8961" max="8961" width="43.5703125" style="495" customWidth="1"/>
    <col min="8962" max="8962" width="35.5703125" style="495" customWidth="1"/>
    <col min="8963" max="8963" width="36" style="495" customWidth="1"/>
    <col min="8964" max="8964" width="34.85546875" style="495" customWidth="1"/>
    <col min="8965" max="9215" width="9.140625" style="495"/>
    <col min="9216" max="9216" width="110.28515625" style="495" customWidth="1"/>
    <col min="9217" max="9217" width="43.5703125" style="495" customWidth="1"/>
    <col min="9218" max="9218" width="35.5703125" style="495" customWidth="1"/>
    <col min="9219" max="9219" width="36" style="495" customWidth="1"/>
    <col min="9220" max="9220" width="34.85546875" style="495" customWidth="1"/>
    <col min="9221" max="9471" width="9.140625" style="495"/>
    <col min="9472" max="9472" width="110.28515625" style="495" customWidth="1"/>
    <col min="9473" max="9473" width="43.5703125" style="495" customWidth="1"/>
    <col min="9474" max="9474" width="35.5703125" style="495" customWidth="1"/>
    <col min="9475" max="9475" width="36" style="495" customWidth="1"/>
    <col min="9476" max="9476" width="34.85546875" style="495" customWidth="1"/>
    <col min="9477" max="9727" width="9.140625" style="495"/>
    <col min="9728" max="9728" width="110.28515625" style="495" customWidth="1"/>
    <col min="9729" max="9729" width="43.5703125" style="495" customWidth="1"/>
    <col min="9730" max="9730" width="35.5703125" style="495" customWidth="1"/>
    <col min="9731" max="9731" width="36" style="495" customWidth="1"/>
    <col min="9732" max="9732" width="34.85546875" style="495" customWidth="1"/>
    <col min="9733" max="9983" width="9.140625" style="495"/>
    <col min="9984" max="9984" width="110.28515625" style="495" customWidth="1"/>
    <col min="9985" max="9985" width="43.5703125" style="495" customWidth="1"/>
    <col min="9986" max="9986" width="35.5703125" style="495" customWidth="1"/>
    <col min="9987" max="9987" width="36" style="495" customWidth="1"/>
    <col min="9988" max="9988" width="34.85546875" style="495" customWidth="1"/>
    <col min="9989" max="10239" width="9.140625" style="495"/>
    <col min="10240" max="10240" width="110.28515625" style="495" customWidth="1"/>
    <col min="10241" max="10241" width="43.5703125" style="495" customWidth="1"/>
    <col min="10242" max="10242" width="35.5703125" style="495" customWidth="1"/>
    <col min="10243" max="10243" width="36" style="495" customWidth="1"/>
    <col min="10244" max="10244" width="34.85546875" style="495" customWidth="1"/>
    <col min="10245" max="10495" width="9.140625" style="495"/>
    <col min="10496" max="10496" width="110.28515625" style="495" customWidth="1"/>
    <col min="10497" max="10497" width="43.5703125" style="495" customWidth="1"/>
    <col min="10498" max="10498" width="35.5703125" style="495" customWidth="1"/>
    <col min="10499" max="10499" width="36" style="495" customWidth="1"/>
    <col min="10500" max="10500" width="34.85546875" style="495" customWidth="1"/>
    <col min="10501" max="10751" width="9.140625" style="495"/>
    <col min="10752" max="10752" width="110.28515625" style="495" customWidth="1"/>
    <col min="10753" max="10753" width="43.5703125" style="495" customWidth="1"/>
    <col min="10754" max="10754" width="35.5703125" style="495" customWidth="1"/>
    <col min="10755" max="10755" width="36" style="495" customWidth="1"/>
    <col min="10756" max="10756" width="34.85546875" style="495" customWidth="1"/>
    <col min="10757" max="11007" width="9.140625" style="495"/>
    <col min="11008" max="11008" width="110.28515625" style="495" customWidth="1"/>
    <col min="11009" max="11009" width="43.5703125" style="495" customWidth="1"/>
    <col min="11010" max="11010" width="35.5703125" style="495" customWidth="1"/>
    <col min="11011" max="11011" width="36" style="495" customWidth="1"/>
    <col min="11012" max="11012" width="34.85546875" style="495" customWidth="1"/>
    <col min="11013" max="11263" width="9.140625" style="495"/>
    <col min="11264" max="11264" width="110.28515625" style="495" customWidth="1"/>
    <col min="11265" max="11265" width="43.5703125" style="495" customWidth="1"/>
    <col min="11266" max="11266" width="35.5703125" style="495" customWidth="1"/>
    <col min="11267" max="11267" width="36" style="495" customWidth="1"/>
    <col min="11268" max="11268" width="34.85546875" style="495" customWidth="1"/>
    <col min="11269" max="11519" width="9.140625" style="495"/>
    <col min="11520" max="11520" width="110.28515625" style="495" customWidth="1"/>
    <col min="11521" max="11521" width="43.5703125" style="495" customWidth="1"/>
    <col min="11522" max="11522" width="35.5703125" style="495" customWidth="1"/>
    <col min="11523" max="11523" width="36" style="495" customWidth="1"/>
    <col min="11524" max="11524" width="34.85546875" style="495" customWidth="1"/>
    <col min="11525" max="11775" width="9.140625" style="495"/>
    <col min="11776" max="11776" width="110.28515625" style="495" customWidth="1"/>
    <col min="11777" max="11777" width="43.5703125" style="495" customWidth="1"/>
    <col min="11778" max="11778" width="35.5703125" style="495" customWidth="1"/>
    <col min="11779" max="11779" width="36" style="495" customWidth="1"/>
    <col min="11780" max="11780" width="34.85546875" style="495" customWidth="1"/>
    <col min="11781" max="12031" width="9.140625" style="495"/>
    <col min="12032" max="12032" width="110.28515625" style="495" customWidth="1"/>
    <col min="12033" max="12033" width="43.5703125" style="495" customWidth="1"/>
    <col min="12034" max="12034" width="35.5703125" style="495" customWidth="1"/>
    <col min="12035" max="12035" width="36" style="495" customWidth="1"/>
    <col min="12036" max="12036" width="34.85546875" style="495" customWidth="1"/>
    <col min="12037" max="12287" width="9.140625" style="495"/>
    <col min="12288" max="12288" width="110.28515625" style="495" customWidth="1"/>
    <col min="12289" max="12289" width="43.5703125" style="495" customWidth="1"/>
    <col min="12290" max="12290" width="35.5703125" style="495" customWidth="1"/>
    <col min="12291" max="12291" width="36" style="495" customWidth="1"/>
    <col min="12292" max="12292" width="34.85546875" style="495" customWidth="1"/>
    <col min="12293" max="12543" width="9.140625" style="495"/>
    <col min="12544" max="12544" width="110.28515625" style="495" customWidth="1"/>
    <col min="12545" max="12545" width="43.5703125" style="495" customWidth="1"/>
    <col min="12546" max="12546" width="35.5703125" style="495" customWidth="1"/>
    <col min="12547" max="12547" width="36" style="495" customWidth="1"/>
    <col min="12548" max="12548" width="34.85546875" style="495" customWidth="1"/>
    <col min="12549" max="12799" width="9.140625" style="495"/>
    <col min="12800" max="12800" width="110.28515625" style="495" customWidth="1"/>
    <col min="12801" max="12801" width="43.5703125" style="495" customWidth="1"/>
    <col min="12802" max="12802" width="35.5703125" style="495" customWidth="1"/>
    <col min="12803" max="12803" width="36" style="495" customWidth="1"/>
    <col min="12804" max="12804" width="34.85546875" style="495" customWidth="1"/>
    <col min="12805" max="13055" width="9.140625" style="495"/>
    <col min="13056" max="13056" width="110.28515625" style="495" customWidth="1"/>
    <col min="13057" max="13057" width="43.5703125" style="495" customWidth="1"/>
    <col min="13058" max="13058" width="35.5703125" style="495" customWidth="1"/>
    <col min="13059" max="13059" width="36" style="495" customWidth="1"/>
    <col min="13060" max="13060" width="34.85546875" style="495" customWidth="1"/>
    <col min="13061" max="13311" width="9.140625" style="495"/>
    <col min="13312" max="13312" width="110.28515625" style="495" customWidth="1"/>
    <col min="13313" max="13313" width="43.5703125" style="495" customWidth="1"/>
    <col min="13314" max="13314" width="35.5703125" style="495" customWidth="1"/>
    <col min="13315" max="13315" width="36" style="495" customWidth="1"/>
    <col min="13316" max="13316" width="34.85546875" style="495" customWidth="1"/>
    <col min="13317" max="13567" width="9.140625" style="495"/>
    <col min="13568" max="13568" width="110.28515625" style="495" customWidth="1"/>
    <col min="13569" max="13569" width="43.5703125" style="495" customWidth="1"/>
    <col min="13570" max="13570" width="35.5703125" style="495" customWidth="1"/>
    <col min="13571" max="13571" width="36" style="495" customWidth="1"/>
    <col min="13572" max="13572" width="34.85546875" style="495" customWidth="1"/>
    <col min="13573" max="13823" width="9.140625" style="495"/>
    <col min="13824" max="13824" width="110.28515625" style="495" customWidth="1"/>
    <col min="13825" max="13825" width="43.5703125" style="495" customWidth="1"/>
    <col min="13826" max="13826" width="35.5703125" style="495" customWidth="1"/>
    <col min="13827" max="13827" width="36" style="495" customWidth="1"/>
    <col min="13828" max="13828" width="34.85546875" style="495" customWidth="1"/>
    <col min="13829" max="14079" width="9.140625" style="495"/>
    <col min="14080" max="14080" width="110.28515625" style="495" customWidth="1"/>
    <col min="14081" max="14081" width="43.5703125" style="495" customWidth="1"/>
    <col min="14082" max="14082" width="35.5703125" style="495" customWidth="1"/>
    <col min="14083" max="14083" width="36" style="495" customWidth="1"/>
    <col min="14084" max="14084" width="34.85546875" style="495" customWidth="1"/>
    <col min="14085" max="14335" width="9.140625" style="495"/>
    <col min="14336" max="14336" width="110.28515625" style="495" customWidth="1"/>
    <col min="14337" max="14337" width="43.5703125" style="495" customWidth="1"/>
    <col min="14338" max="14338" width="35.5703125" style="495" customWidth="1"/>
    <col min="14339" max="14339" width="36" style="495" customWidth="1"/>
    <col min="14340" max="14340" width="34.85546875" style="495" customWidth="1"/>
    <col min="14341" max="14591" width="9.140625" style="495"/>
    <col min="14592" max="14592" width="110.28515625" style="495" customWidth="1"/>
    <col min="14593" max="14593" width="43.5703125" style="495" customWidth="1"/>
    <col min="14594" max="14594" width="35.5703125" style="495" customWidth="1"/>
    <col min="14595" max="14595" width="36" style="495" customWidth="1"/>
    <col min="14596" max="14596" width="34.85546875" style="495" customWidth="1"/>
    <col min="14597" max="14847" width="9.140625" style="495"/>
    <col min="14848" max="14848" width="110.28515625" style="495" customWidth="1"/>
    <col min="14849" max="14849" width="43.5703125" style="495" customWidth="1"/>
    <col min="14850" max="14850" width="35.5703125" style="495" customWidth="1"/>
    <col min="14851" max="14851" width="36" style="495" customWidth="1"/>
    <col min="14852" max="14852" width="34.85546875" style="495" customWidth="1"/>
    <col min="14853" max="15103" width="9.140625" style="495"/>
    <col min="15104" max="15104" width="110.28515625" style="495" customWidth="1"/>
    <col min="15105" max="15105" width="43.5703125" style="495" customWidth="1"/>
    <col min="15106" max="15106" width="35.5703125" style="495" customWidth="1"/>
    <col min="15107" max="15107" width="36" style="495" customWidth="1"/>
    <col min="15108" max="15108" width="34.85546875" style="495" customWidth="1"/>
    <col min="15109" max="15359" width="9.140625" style="495"/>
    <col min="15360" max="15360" width="110.28515625" style="495" customWidth="1"/>
    <col min="15361" max="15361" width="43.5703125" style="495" customWidth="1"/>
    <col min="15362" max="15362" width="35.5703125" style="495" customWidth="1"/>
    <col min="15363" max="15363" width="36" style="495" customWidth="1"/>
    <col min="15364" max="15364" width="34.85546875" style="495" customWidth="1"/>
    <col min="15365" max="15615" width="9.140625" style="495"/>
    <col min="15616" max="15616" width="110.28515625" style="495" customWidth="1"/>
    <col min="15617" max="15617" width="43.5703125" style="495" customWidth="1"/>
    <col min="15618" max="15618" width="35.5703125" style="495" customWidth="1"/>
    <col min="15619" max="15619" width="36" style="495" customWidth="1"/>
    <col min="15620" max="15620" width="34.85546875" style="495" customWidth="1"/>
    <col min="15621" max="15871" width="9.140625" style="495"/>
    <col min="15872" max="15872" width="110.28515625" style="495" customWidth="1"/>
    <col min="15873" max="15873" width="43.5703125" style="495" customWidth="1"/>
    <col min="15874" max="15874" width="35.5703125" style="495" customWidth="1"/>
    <col min="15875" max="15875" width="36" style="495" customWidth="1"/>
    <col min="15876" max="15876" width="34.85546875" style="495" customWidth="1"/>
    <col min="15877" max="16127" width="9.140625" style="495"/>
    <col min="16128" max="16128" width="110.28515625" style="495" customWidth="1"/>
    <col min="16129" max="16129" width="43.5703125" style="495" customWidth="1"/>
    <col min="16130" max="16130" width="35.5703125" style="495" customWidth="1"/>
    <col min="16131" max="16131" width="36" style="495" customWidth="1"/>
    <col min="16132" max="16132" width="34.85546875" style="495" customWidth="1"/>
    <col min="16133" max="16384" width="9.140625" style="495"/>
  </cols>
  <sheetData>
    <row r="2" spans="2:4" x14ac:dyDescent="0.25">
      <c r="B2" s="494"/>
      <c r="C2" s="289" t="s">
        <v>0</v>
      </c>
      <c r="D2" s="494"/>
    </row>
    <row r="3" spans="2:4" x14ac:dyDescent="0.25">
      <c r="B3" s="496"/>
      <c r="C3" s="478" t="s">
        <v>552</v>
      </c>
      <c r="D3" s="496"/>
    </row>
    <row r="4" spans="2:4" x14ac:dyDescent="0.25">
      <c r="B4" s="496"/>
      <c r="C4" s="478" t="s">
        <v>559</v>
      </c>
      <c r="D4" s="496"/>
    </row>
    <row r="5" spans="2:4" x14ac:dyDescent="0.25">
      <c r="B5" s="494"/>
      <c r="C5" s="478"/>
      <c r="D5" s="497" t="s">
        <v>70</v>
      </c>
    </row>
    <row r="6" spans="2:4" s="500" customFormat="1" ht="61.5" customHeight="1" x14ac:dyDescent="0.2">
      <c r="B6" s="498" t="s">
        <v>71</v>
      </c>
      <c r="C6" s="499" t="s">
        <v>560</v>
      </c>
      <c r="D6" s="499" t="s">
        <v>561</v>
      </c>
    </row>
    <row r="7" spans="2:4" x14ac:dyDescent="0.25">
      <c r="B7" s="501" t="s">
        <v>562</v>
      </c>
      <c r="C7" s="502"/>
      <c r="D7" s="502"/>
    </row>
    <row r="8" spans="2:4" x14ac:dyDescent="0.25">
      <c r="B8" s="503" t="s">
        <v>563</v>
      </c>
      <c r="C8" s="504"/>
      <c r="D8" s="504"/>
    </row>
    <row r="9" spans="2:4" x14ac:dyDescent="0.25">
      <c r="B9" s="503" t="s">
        <v>564</v>
      </c>
      <c r="C9" s="504"/>
      <c r="D9" s="504"/>
    </row>
    <row r="10" spans="2:4" x14ac:dyDescent="0.25">
      <c r="B10" s="503" t="s">
        <v>197</v>
      </c>
      <c r="C10" s="504"/>
      <c r="D10" s="504"/>
    </row>
    <row r="11" spans="2:4" x14ac:dyDescent="0.25">
      <c r="B11" s="505" t="s">
        <v>565</v>
      </c>
      <c r="C11" s="504"/>
      <c r="D11" s="504"/>
    </row>
    <row r="12" spans="2:4" x14ac:dyDescent="0.25">
      <c r="B12" s="503"/>
      <c r="C12" s="502"/>
      <c r="D12" s="502"/>
    </row>
    <row r="13" spans="2:4" x14ac:dyDescent="0.25">
      <c r="B13" s="501" t="s">
        <v>566</v>
      </c>
      <c r="C13" s="502"/>
      <c r="D13" s="502"/>
    </row>
    <row r="14" spans="2:4" x14ac:dyDescent="0.25">
      <c r="B14" s="503" t="s">
        <v>563</v>
      </c>
      <c r="C14" s="504"/>
      <c r="D14" s="504"/>
    </row>
    <row r="15" spans="2:4" x14ac:dyDescent="0.25">
      <c r="B15" s="503" t="s">
        <v>564</v>
      </c>
      <c r="C15" s="504"/>
      <c r="D15" s="504"/>
    </row>
    <row r="16" spans="2:4" x14ac:dyDescent="0.25">
      <c r="B16" s="503" t="s">
        <v>197</v>
      </c>
      <c r="C16" s="504"/>
      <c r="D16" s="504"/>
    </row>
    <row r="17" spans="2:4" x14ac:dyDescent="0.25">
      <c r="B17" s="505" t="s">
        <v>567</v>
      </c>
      <c r="C17" s="504"/>
      <c r="D17" s="504"/>
    </row>
    <row r="18" spans="2:4" x14ac:dyDescent="0.25">
      <c r="B18" s="503"/>
      <c r="C18" s="502"/>
      <c r="D18" s="502"/>
    </row>
    <row r="19" spans="2:4" x14ac:dyDescent="0.25">
      <c r="B19" s="505" t="s">
        <v>568</v>
      </c>
      <c r="C19" s="502"/>
      <c r="D19" s="502"/>
    </row>
    <row r="21" spans="2:4" x14ac:dyDescent="0.25">
      <c r="B21" s="474" t="s">
        <v>557</v>
      </c>
    </row>
  </sheetData>
  <printOptions horizontalCentered="1"/>
  <pageMargins left="1.14173228346457" right="0.35433070866141703" top="1.0629921259842501" bottom="0.98425196850393704" header="0.31496062992126" footer="0.31496062992126"/>
  <pageSetup paperSize="9"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pageSetUpPr fitToPage="1"/>
  </sheetPr>
  <dimension ref="B1:M37"/>
  <sheetViews>
    <sheetView showGridLines="0" view="pageBreakPreview" topLeftCell="A5" zoomScale="70" zoomScaleNormal="60" zoomScaleSheetLayoutView="70" workbookViewId="0">
      <selection activeCell="B2" sqref="B2:D2"/>
    </sheetView>
  </sheetViews>
  <sheetFormatPr defaultColWidth="9.140625" defaultRowHeight="15" x14ac:dyDescent="0.25"/>
  <cols>
    <col min="1" max="1" width="14.5703125" style="474" customWidth="1"/>
    <col min="2" max="2" width="14.42578125" style="506" customWidth="1"/>
    <col min="3" max="3" width="58.140625" style="554" customWidth="1"/>
    <col min="4" max="6" width="15.28515625" style="474" customWidth="1"/>
    <col min="7" max="7" width="24.140625" style="474" customWidth="1"/>
    <col min="8" max="8" width="15.28515625" style="474" customWidth="1"/>
    <col min="9" max="9" width="16.140625" style="474" customWidth="1"/>
    <col min="10" max="10" width="15.28515625" style="474" customWidth="1"/>
    <col min="11" max="11" width="18.85546875" style="492" customWidth="1"/>
    <col min="12" max="12" width="15.28515625" style="508" customWidth="1"/>
    <col min="13" max="13" width="19.42578125" style="509" customWidth="1"/>
    <col min="14" max="250" width="9.140625" style="474"/>
    <col min="251" max="251" width="14.5703125" style="474" customWidth="1"/>
    <col min="252" max="252" width="14.42578125" style="474" customWidth="1"/>
    <col min="253" max="253" width="58.140625" style="474" customWidth="1"/>
    <col min="254" max="254" width="30.42578125" style="474" customWidth="1"/>
    <col min="255" max="255" width="27.28515625" style="474" customWidth="1"/>
    <col min="256" max="256" width="30.85546875" style="474" customWidth="1"/>
    <col min="257" max="257" width="24.85546875" style="474" customWidth="1"/>
    <col min="258" max="258" width="27.28515625" style="474" customWidth="1"/>
    <col min="259" max="259" width="32" style="474" customWidth="1"/>
    <col min="260" max="260" width="25.5703125" style="474" customWidth="1"/>
    <col min="261" max="261" width="27.28515625" style="474" customWidth="1"/>
    <col min="262" max="262" width="31.42578125" style="474" customWidth="1"/>
    <col min="263" max="263" width="30.5703125" style="474" customWidth="1"/>
    <col min="264" max="264" width="27.28515625" style="474" customWidth="1"/>
    <col min="265" max="265" width="32.5703125" style="474" customWidth="1"/>
    <col min="266" max="266" width="30.42578125" style="474" customWidth="1"/>
    <col min="267" max="267" width="24.28515625" style="474" customWidth="1"/>
    <col min="268" max="268" width="28" style="474" customWidth="1"/>
    <col min="269" max="269" width="19.42578125" style="474" customWidth="1"/>
    <col min="270" max="506" width="9.140625" style="474"/>
    <col min="507" max="507" width="14.5703125" style="474" customWidth="1"/>
    <col min="508" max="508" width="14.42578125" style="474" customWidth="1"/>
    <col min="509" max="509" width="58.140625" style="474" customWidth="1"/>
    <col min="510" max="510" width="30.42578125" style="474" customWidth="1"/>
    <col min="511" max="511" width="27.28515625" style="474" customWidth="1"/>
    <col min="512" max="512" width="30.85546875" style="474" customWidth="1"/>
    <col min="513" max="513" width="24.85546875" style="474" customWidth="1"/>
    <col min="514" max="514" width="27.28515625" style="474" customWidth="1"/>
    <col min="515" max="515" width="32" style="474" customWidth="1"/>
    <col min="516" max="516" width="25.5703125" style="474" customWidth="1"/>
    <col min="517" max="517" width="27.28515625" style="474" customWidth="1"/>
    <col min="518" max="518" width="31.42578125" style="474" customWidth="1"/>
    <col min="519" max="519" width="30.5703125" style="474" customWidth="1"/>
    <col min="520" max="520" width="27.28515625" style="474" customWidth="1"/>
    <col min="521" max="521" width="32.5703125" style="474" customWidth="1"/>
    <col min="522" max="522" width="30.42578125" style="474" customWidth="1"/>
    <col min="523" max="523" width="24.28515625" style="474" customWidth="1"/>
    <col min="524" max="524" width="28" style="474" customWidth="1"/>
    <col min="525" max="525" width="19.42578125" style="474" customWidth="1"/>
    <col min="526" max="762" width="9.140625" style="474"/>
    <col min="763" max="763" width="14.5703125" style="474" customWidth="1"/>
    <col min="764" max="764" width="14.42578125" style="474" customWidth="1"/>
    <col min="765" max="765" width="58.140625" style="474" customWidth="1"/>
    <col min="766" max="766" width="30.42578125" style="474" customWidth="1"/>
    <col min="767" max="767" width="27.28515625" style="474" customWidth="1"/>
    <col min="768" max="768" width="30.85546875" style="474" customWidth="1"/>
    <col min="769" max="769" width="24.85546875" style="474" customWidth="1"/>
    <col min="770" max="770" width="27.28515625" style="474" customWidth="1"/>
    <col min="771" max="771" width="32" style="474" customWidth="1"/>
    <col min="772" max="772" width="25.5703125" style="474" customWidth="1"/>
    <col min="773" max="773" width="27.28515625" style="474" customWidth="1"/>
    <col min="774" max="774" width="31.42578125" style="474" customWidth="1"/>
    <col min="775" max="775" width="30.5703125" style="474" customWidth="1"/>
    <col min="776" max="776" width="27.28515625" style="474" customWidth="1"/>
    <col min="777" max="777" width="32.5703125" style="474" customWidth="1"/>
    <col min="778" max="778" width="30.42578125" style="474" customWidth="1"/>
    <col min="779" max="779" width="24.28515625" style="474" customWidth="1"/>
    <col min="780" max="780" width="28" style="474" customWidth="1"/>
    <col min="781" max="781" width="19.42578125" style="474" customWidth="1"/>
    <col min="782" max="1018" width="9.140625" style="474"/>
    <col min="1019" max="1019" width="14.5703125" style="474" customWidth="1"/>
    <col min="1020" max="1020" width="14.42578125" style="474" customWidth="1"/>
    <col min="1021" max="1021" width="58.140625" style="474" customWidth="1"/>
    <col min="1022" max="1022" width="30.42578125" style="474" customWidth="1"/>
    <col min="1023" max="1023" width="27.28515625" style="474" customWidth="1"/>
    <col min="1024" max="1024" width="30.85546875" style="474" customWidth="1"/>
    <col min="1025" max="1025" width="24.85546875" style="474" customWidth="1"/>
    <col min="1026" max="1026" width="27.28515625" style="474" customWidth="1"/>
    <col min="1027" max="1027" width="32" style="474" customWidth="1"/>
    <col min="1028" max="1028" width="25.5703125" style="474" customWidth="1"/>
    <col min="1029" max="1029" width="27.28515625" style="474" customWidth="1"/>
    <col min="1030" max="1030" width="31.42578125" style="474" customWidth="1"/>
    <col min="1031" max="1031" width="30.5703125" style="474" customWidth="1"/>
    <col min="1032" max="1032" width="27.28515625" style="474" customWidth="1"/>
    <col min="1033" max="1033" width="32.5703125" style="474" customWidth="1"/>
    <col min="1034" max="1034" width="30.42578125" style="474" customWidth="1"/>
    <col min="1035" max="1035" width="24.28515625" style="474" customWidth="1"/>
    <col min="1036" max="1036" width="28" style="474" customWidth="1"/>
    <col min="1037" max="1037" width="19.42578125" style="474" customWidth="1"/>
    <col min="1038" max="1274" width="9.140625" style="474"/>
    <col min="1275" max="1275" width="14.5703125" style="474" customWidth="1"/>
    <col min="1276" max="1276" width="14.42578125" style="474" customWidth="1"/>
    <col min="1277" max="1277" width="58.140625" style="474" customWidth="1"/>
    <col min="1278" max="1278" width="30.42578125" style="474" customWidth="1"/>
    <col min="1279" max="1279" width="27.28515625" style="474" customWidth="1"/>
    <col min="1280" max="1280" width="30.85546875" style="474" customWidth="1"/>
    <col min="1281" max="1281" width="24.85546875" style="474" customWidth="1"/>
    <col min="1282" max="1282" width="27.28515625" style="474" customWidth="1"/>
    <col min="1283" max="1283" width="32" style="474" customWidth="1"/>
    <col min="1284" max="1284" width="25.5703125" style="474" customWidth="1"/>
    <col min="1285" max="1285" width="27.28515625" style="474" customWidth="1"/>
    <col min="1286" max="1286" width="31.42578125" style="474" customWidth="1"/>
    <col min="1287" max="1287" width="30.5703125" style="474" customWidth="1"/>
    <col min="1288" max="1288" width="27.28515625" style="474" customWidth="1"/>
    <col min="1289" max="1289" width="32.5703125" style="474" customWidth="1"/>
    <col min="1290" max="1290" width="30.42578125" style="474" customWidth="1"/>
    <col min="1291" max="1291" width="24.28515625" style="474" customWidth="1"/>
    <col min="1292" max="1292" width="28" style="474" customWidth="1"/>
    <col min="1293" max="1293" width="19.42578125" style="474" customWidth="1"/>
    <col min="1294" max="1530" width="9.140625" style="474"/>
    <col min="1531" max="1531" width="14.5703125" style="474" customWidth="1"/>
    <col min="1532" max="1532" width="14.42578125" style="474" customWidth="1"/>
    <col min="1533" max="1533" width="58.140625" style="474" customWidth="1"/>
    <col min="1534" max="1534" width="30.42578125" style="474" customWidth="1"/>
    <col min="1535" max="1535" width="27.28515625" style="474" customWidth="1"/>
    <col min="1536" max="1536" width="30.85546875" style="474" customWidth="1"/>
    <col min="1537" max="1537" width="24.85546875" style="474" customWidth="1"/>
    <col min="1538" max="1538" width="27.28515625" style="474" customWidth="1"/>
    <col min="1539" max="1539" width="32" style="474" customWidth="1"/>
    <col min="1540" max="1540" width="25.5703125" style="474" customWidth="1"/>
    <col min="1541" max="1541" width="27.28515625" style="474" customWidth="1"/>
    <col min="1542" max="1542" width="31.42578125" style="474" customWidth="1"/>
    <col min="1543" max="1543" width="30.5703125" style="474" customWidth="1"/>
    <col min="1544" max="1544" width="27.28515625" style="474" customWidth="1"/>
    <col min="1545" max="1545" width="32.5703125" style="474" customWidth="1"/>
    <col min="1546" max="1546" width="30.42578125" style="474" customWidth="1"/>
    <col min="1547" max="1547" width="24.28515625" style="474" customWidth="1"/>
    <col min="1548" max="1548" width="28" style="474" customWidth="1"/>
    <col min="1549" max="1549" width="19.42578125" style="474" customWidth="1"/>
    <col min="1550" max="1786" width="9.140625" style="474"/>
    <col min="1787" max="1787" width="14.5703125" style="474" customWidth="1"/>
    <col min="1788" max="1788" width="14.42578125" style="474" customWidth="1"/>
    <col min="1789" max="1789" width="58.140625" style="474" customWidth="1"/>
    <col min="1790" max="1790" width="30.42578125" style="474" customWidth="1"/>
    <col min="1791" max="1791" width="27.28515625" style="474" customWidth="1"/>
    <col min="1792" max="1792" width="30.85546875" style="474" customWidth="1"/>
    <col min="1793" max="1793" width="24.85546875" style="474" customWidth="1"/>
    <col min="1794" max="1794" width="27.28515625" style="474" customWidth="1"/>
    <col min="1795" max="1795" width="32" style="474" customWidth="1"/>
    <col min="1796" max="1796" width="25.5703125" style="474" customWidth="1"/>
    <col min="1797" max="1797" width="27.28515625" style="474" customWidth="1"/>
    <col min="1798" max="1798" width="31.42578125" style="474" customWidth="1"/>
    <col min="1799" max="1799" width="30.5703125" style="474" customWidth="1"/>
    <col min="1800" max="1800" width="27.28515625" style="474" customWidth="1"/>
    <col min="1801" max="1801" width="32.5703125" style="474" customWidth="1"/>
    <col min="1802" max="1802" width="30.42578125" style="474" customWidth="1"/>
    <col min="1803" max="1803" width="24.28515625" style="474" customWidth="1"/>
    <col min="1804" max="1804" width="28" style="474" customWidth="1"/>
    <col min="1805" max="1805" width="19.42578125" style="474" customWidth="1"/>
    <col min="1806" max="2042" width="9.140625" style="474"/>
    <col min="2043" max="2043" width="14.5703125" style="474" customWidth="1"/>
    <col min="2044" max="2044" width="14.42578125" style="474" customWidth="1"/>
    <col min="2045" max="2045" width="58.140625" style="474" customWidth="1"/>
    <col min="2046" max="2046" width="30.42578125" style="474" customWidth="1"/>
    <col min="2047" max="2047" width="27.28515625" style="474" customWidth="1"/>
    <col min="2048" max="2048" width="30.85546875" style="474" customWidth="1"/>
    <col min="2049" max="2049" width="24.85546875" style="474" customWidth="1"/>
    <col min="2050" max="2050" width="27.28515625" style="474" customWidth="1"/>
    <col min="2051" max="2051" width="32" style="474" customWidth="1"/>
    <col min="2052" max="2052" width="25.5703125" style="474" customWidth="1"/>
    <col min="2053" max="2053" width="27.28515625" style="474" customWidth="1"/>
    <col min="2054" max="2054" width="31.42578125" style="474" customWidth="1"/>
    <col min="2055" max="2055" width="30.5703125" style="474" customWidth="1"/>
    <col min="2056" max="2056" width="27.28515625" style="474" customWidth="1"/>
    <col min="2057" max="2057" width="32.5703125" style="474" customWidth="1"/>
    <col min="2058" max="2058" width="30.42578125" style="474" customWidth="1"/>
    <col min="2059" max="2059" width="24.28515625" style="474" customWidth="1"/>
    <col min="2060" max="2060" width="28" style="474" customWidth="1"/>
    <col min="2061" max="2061" width="19.42578125" style="474" customWidth="1"/>
    <col min="2062" max="2298" width="9.140625" style="474"/>
    <col min="2299" max="2299" width="14.5703125" style="474" customWidth="1"/>
    <col min="2300" max="2300" width="14.42578125" style="474" customWidth="1"/>
    <col min="2301" max="2301" width="58.140625" style="474" customWidth="1"/>
    <col min="2302" max="2302" width="30.42578125" style="474" customWidth="1"/>
    <col min="2303" max="2303" width="27.28515625" style="474" customWidth="1"/>
    <col min="2304" max="2304" width="30.85546875" style="474" customWidth="1"/>
    <col min="2305" max="2305" width="24.85546875" style="474" customWidth="1"/>
    <col min="2306" max="2306" width="27.28515625" style="474" customWidth="1"/>
    <col min="2307" max="2307" width="32" style="474" customWidth="1"/>
    <col min="2308" max="2308" width="25.5703125" style="474" customWidth="1"/>
    <col min="2309" max="2309" width="27.28515625" style="474" customWidth="1"/>
    <col min="2310" max="2310" width="31.42578125" style="474" customWidth="1"/>
    <col min="2311" max="2311" width="30.5703125" style="474" customWidth="1"/>
    <col min="2312" max="2312" width="27.28515625" style="474" customWidth="1"/>
    <col min="2313" max="2313" width="32.5703125" style="474" customWidth="1"/>
    <col min="2314" max="2314" width="30.42578125" style="474" customWidth="1"/>
    <col min="2315" max="2315" width="24.28515625" style="474" customWidth="1"/>
    <col min="2316" max="2316" width="28" style="474" customWidth="1"/>
    <col min="2317" max="2317" width="19.42578125" style="474" customWidth="1"/>
    <col min="2318" max="2554" width="9.140625" style="474"/>
    <col min="2555" max="2555" width="14.5703125" style="474" customWidth="1"/>
    <col min="2556" max="2556" width="14.42578125" style="474" customWidth="1"/>
    <col min="2557" max="2557" width="58.140625" style="474" customWidth="1"/>
    <col min="2558" max="2558" width="30.42578125" style="474" customWidth="1"/>
    <col min="2559" max="2559" width="27.28515625" style="474" customWidth="1"/>
    <col min="2560" max="2560" width="30.85546875" style="474" customWidth="1"/>
    <col min="2561" max="2561" width="24.85546875" style="474" customWidth="1"/>
    <col min="2562" max="2562" width="27.28515625" style="474" customWidth="1"/>
    <col min="2563" max="2563" width="32" style="474" customWidth="1"/>
    <col min="2564" max="2564" width="25.5703125" style="474" customWidth="1"/>
    <col min="2565" max="2565" width="27.28515625" style="474" customWidth="1"/>
    <col min="2566" max="2566" width="31.42578125" style="474" customWidth="1"/>
    <col min="2567" max="2567" width="30.5703125" style="474" customWidth="1"/>
    <col min="2568" max="2568" width="27.28515625" style="474" customWidth="1"/>
    <col min="2569" max="2569" width="32.5703125" style="474" customWidth="1"/>
    <col min="2570" max="2570" width="30.42578125" style="474" customWidth="1"/>
    <col min="2571" max="2571" width="24.28515625" style="474" customWidth="1"/>
    <col min="2572" max="2572" width="28" style="474" customWidth="1"/>
    <col min="2573" max="2573" width="19.42578125" style="474" customWidth="1"/>
    <col min="2574" max="2810" width="9.140625" style="474"/>
    <col min="2811" max="2811" width="14.5703125" style="474" customWidth="1"/>
    <col min="2812" max="2812" width="14.42578125" style="474" customWidth="1"/>
    <col min="2813" max="2813" width="58.140625" style="474" customWidth="1"/>
    <col min="2814" max="2814" width="30.42578125" style="474" customWidth="1"/>
    <col min="2815" max="2815" width="27.28515625" style="474" customWidth="1"/>
    <col min="2816" max="2816" width="30.85546875" style="474" customWidth="1"/>
    <col min="2817" max="2817" width="24.85546875" style="474" customWidth="1"/>
    <col min="2818" max="2818" width="27.28515625" style="474" customWidth="1"/>
    <col min="2819" max="2819" width="32" style="474" customWidth="1"/>
    <col min="2820" max="2820" width="25.5703125" style="474" customWidth="1"/>
    <col min="2821" max="2821" width="27.28515625" style="474" customWidth="1"/>
    <col min="2822" max="2822" width="31.42578125" style="474" customWidth="1"/>
    <col min="2823" max="2823" width="30.5703125" style="474" customWidth="1"/>
    <col min="2824" max="2824" width="27.28515625" style="474" customWidth="1"/>
    <col min="2825" max="2825" width="32.5703125" style="474" customWidth="1"/>
    <col min="2826" max="2826" width="30.42578125" style="474" customWidth="1"/>
    <col min="2827" max="2827" width="24.28515625" style="474" customWidth="1"/>
    <col min="2828" max="2828" width="28" style="474" customWidth="1"/>
    <col min="2829" max="2829" width="19.42578125" style="474" customWidth="1"/>
    <col min="2830" max="3066" width="9.140625" style="474"/>
    <col min="3067" max="3067" width="14.5703125" style="474" customWidth="1"/>
    <col min="3068" max="3068" width="14.42578125" style="474" customWidth="1"/>
    <col min="3069" max="3069" width="58.140625" style="474" customWidth="1"/>
    <col min="3070" max="3070" width="30.42578125" style="474" customWidth="1"/>
    <col min="3071" max="3071" width="27.28515625" style="474" customWidth="1"/>
    <col min="3072" max="3072" width="30.85546875" style="474" customWidth="1"/>
    <col min="3073" max="3073" width="24.85546875" style="474" customWidth="1"/>
    <col min="3074" max="3074" width="27.28515625" style="474" customWidth="1"/>
    <col min="3075" max="3075" width="32" style="474" customWidth="1"/>
    <col min="3076" max="3076" width="25.5703125" style="474" customWidth="1"/>
    <col min="3077" max="3077" width="27.28515625" style="474" customWidth="1"/>
    <col min="3078" max="3078" width="31.42578125" style="474" customWidth="1"/>
    <col min="3079" max="3079" width="30.5703125" style="474" customWidth="1"/>
    <col min="3080" max="3080" width="27.28515625" style="474" customWidth="1"/>
    <col min="3081" max="3081" width="32.5703125" style="474" customWidth="1"/>
    <col min="3082" max="3082" width="30.42578125" style="474" customWidth="1"/>
    <col min="3083" max="3083" width="24.28515625" style="474" customWidth="1"/>
    <col min="3084" max="3084" width="28" style="474" customWidth="1"/>
    <col min="3085" max="3085" width="19.42578125" style="474" customWidth="1"/>
    <col min="3086" max="3322" width="9.140625" style="474"/>
    <col min="3323" max="3323" width="14.5703125" style="474" customWidth="1"/>
    <col min="3324" max="3324" width="14.42578125" style="474" customWidth="1"/>
    <col min="3325" max="3325" width="58.140625" style="474" customWidth="1"/>
    <col min="3326" max="3326" width="30.42578125" style="474" customWidth="1"/>
    <col min="3327" max="3327" width="27.28515625" style="474" customWidth="1"/>
    <col min="3328" max="3328" width="30.85546875" style="474" customWidth="1"/>
    <col min="3329" max="3329" width="24.85546875" style="474" customWidth="1"/>
    <col min="3330" max="3330" width="27.28515625" style="474" customWidth="1"/>
    <col min="3331" max="3331" width="32" style="474" customWidth="1"/>
    <col min="3332" max="3332" width="25.5703125" style="474" customWidth="1"/>
    <col min="3333" max="3333" width="27.28515625" style="474" customWidth="1"/>
    <col min="3334" max="3334" width="31.42578125" style="474" customWidth="1"/>
    <col min="3335" max="3335" width="30.5703125" style="474" customWidth="1"/>
    <col min="3336" max="3336" width="27.28515625" style="474" customWidth="1"/>
    <col min="3337" max="3337" width="32.5703125" style="474" customWidth="1"/>
    <col min="3338" max="3338" width="30.42578125" style="474" customWidth="1"/>
    <col min="3339" max="3339" width="24.28515625" style="474" customWidth="1"/>
    <col min="3340" max="3340" width="28" style="474" customWidth="1"/>
    <col min="3341" max="3341" width="19.42578125" style="474" customWidth="1"/>
    <col min="3342" max="3578" width="9.140625" style="474"/>
    <col min="3579" max="3579" width="14.5703125" style="474" customWidth="1"/>
    <col min="3580" max="3580" width="14.42578125" style="474" customWidth="1"/>
    <col min="3581" max="3581" width="58.140625" style="474" customWidth="1"/>
    <col min="3582" max="3582" width="30.42578125" style="474" customWidth="1"/>
    <col min="3583" max="3583" width="27.28515625" style="474" customWidth="1"/>
    <col min="3584" max="3584" width="30.85546875" style="474" customWidth="1"/>
    <col min="3585" max="3585" width="24.85546875" style="474" customWidth="1"/>
    <col min="3586" max="3586" width="27.28515625" style="474" customWidth="1"/>
    <col min="3587" max="3587" width="32" style="474" customWidth="1"/>
    <col min="3588" max="3588" width="25.5703125" style="474" customWidth="1"/>
    <col min="3589" max="3589" width="27.28515625" style="474" customWidth="1"/>
    <col min="3590" max="3590" width="31.42578125" style="474" customWidth="1"/>
    <col min="3591" max="3591" width="30.5703125" style="474" customWidth="1"/>
    <col min="3592" max="3592" width="27.28515625" style="474" customWidth="1"/>
    <col min="3593" max="3593" width="32.5703125" style="474" customWidth="1"/>
    <col min="3594" max="3594" width="30.42578125" style="474" customWidth="1"/>
    <col min="3595" max="3595" width="24.28515625" style="474" customWidth="1"/>
    <col min="3596" max="3596" width="28" style="474" customWidth="1"/>
    <col min="3597" max="3597" width="19.42578125" style="474" customWidth="1"/>
    <col min="3598" max="3834" width="9.140625" style="474"/>
    <col min="3835" max="3835" width="14.5703125" style="474" customWidth="1"/>
    <col min="3836" max="3836" width="14.42578125" style="474" customWidth="1"/>
    <col min="3837" max="3837" width="58.140625" style="474" customWidth="1"/>
    <col min="3838" max="3838" width="30.42578125" style="474" customWidth="1"/>
    <col min="3839" max="3839" width="27.28515625" style="474" customWidth="1"/>
    <col min="3840" max="3840" width="30.85546875" style="474" customWidth="1"/>
    <col min="3841" max="3841" width="24.85546875" style="474" customWidth="1"/>
    <col min="3842" max="3842" width="27.28515625" style="474" customWidth="1"/>
    <col min="3843" max="3843" width="32" style="474" customWidth="1"/>
    <col min="3844" max="3844" width="25.5703125" style="474" customWidth="1"/>
    <col min="3845" max="3845" width="27.28515625" style="474" customWidth="1"/>
    <col min="3846" max="3846" width="31.42578125" style="474" customWidth="1"/>
    <col min="3847" max="3847" width="30.5703125" style="474" customWidth="1"/>
    <col min="3848" max="3848" width="27.28515625" style="474" customWidth="1"/>
    <col min="3849" max="3849" width="32.5703125" style="474" customWidth="1"/>
    <col min="3850" max="3850" width="30.42578125" style="474" customWidth="1"/>
    <col min="3851" max="3851" width="24.28515625" style="474" customWidth="1"/>
    <col min="3852" max="3852" width="28" style="474" customWidth="1"/>
    <col min="3853" max="3853" width="19.42578125" style="474" customWidth="1"/>
    <col min="3854" max="4090" width="9.140625" style="474"/>
    <col min="4091" max="4091" width="14.5703125" style="474" customWidth="1"/>
    <col min="4092" max="4092" width="14.42578125" style="474" customWidth="1"/>
    <col min="4093" max="4093" width="58.140625" style="474" customWidth="1"/>
    <col min="4094" max="4094" width="30.42578125" style="474" customWidth="1"/>
    <col min="4095" max="4095" width="27.28515625" style="474" customWidth="1"/>
    <col min="4096" max="4096" width="30.85546875" style="474" customWidth="1"/>
    <col min="4097" max="4097" width="24.85546875" style="474" customWidth="1"/>
    <col min="4098" max="4098" width="27.28515625" style="474" customWidth="1"/>
    <col min="4099" max="4099" width="32" style="474" customWidth="1"/>
    <col min="4100" max="4100" width="25.5703125" style="474" customWidth="1"/>
    <col min="4101" max="4101" width="27.28515625" style="474" customWidth="1"/>
    <col min="4102" max="4102" width="31.42578125" style="474" customWidth="1"/>
    <col min="4103" max="4103" width="30.5703125" style="474" customWidth="1"/>
    <col min="4104" max="4104" width="27.28515625" style="474" customWidth="1"/>
    <col min="4105" max="4105" width="32.5703125" style="474" customWidth="1"/>
    <col min="4106" max="4106" width="30.42578125" style="474" customWidth="1"/>
    <col min="4107" max="4107" width="24.28515625" style="474" customWidth="1"/>
    <col min="4108" max="4108" width="28" style="474" customWidth="1"/>
    <col min="4109" max="4109" width="19.42578125" style="474" customWidth="1"/>
    <col min="4110" max="4346" width="9.140625" style="474"/>
    <col min="4347" max="4347" width="14.5703125" style="474" customWidth="1"/>
    <col min="4348" max="4348" width="14.42578125" style="474" customWidth="1"/>
    <col min="4349" max="4349" width="58.140625" style="474" customWidth="1"/>
    <col min="4350" max="4350" width="30.42578125" style="474" customWidth="1"/>
    <col min="4351" max="4351" width="27.28515625" style="474" customWidth="1"/>
    <col min="4352" max="4352" width="30.85546875" style="474" customWidth="1"/>
    <col min="4353" max="4353" width="24.85546875" style="474" customWidth="1"/>
    <col min="4354" max="4354" width="27.28515625" style="474" customWidth="1"/>
    <col min="4355" max="4355" width="32" style="474" customWidth="1"/>
    <col min="4356" max="4356" width="25.5703125" style="474" customWidth="1"/>
    <col min="4357" max="4357" width="27.28515625" style="474" customWidth="1"/>
    <col min="4358" max="4358" width="31.42578125" style="474" customWidth="1"/>
    <col min="4359" max="4359" width="30.5703125" style="474" customWidth="1"/>
    <col min="4360" max="4360" width="27.28515625" style="474" customWidth="1"/>
    <col min="4361" max="4361" width="32.5703125" style="474" customWidth="1"/>
    <col min="4362" max="4362" width="30.42578125" style="474" customWidth="1"/>
    <col min="4363" max="4363" width="24.28515625" style="474" customWidth="1"/>
    <col min="4364" max="4364" width="28" style="474" customWidth="1"/>
    <col min="4365" max="4365" width="19.42578125" style="474" customWidth="1"/>
    <col min="4366" max="4602" width="9.140625" style="474"/>
    <col min="4603" max="4603" width="14.5703125" style="474" customWidth="1"/>
    <col min="4604" max="4604" width="14.42578125" style="474" customWidth="1"/>
    <col min="4605" max="4605" width="58.140625" style="474" customWidth="1"/>
    <col min="4606" max="4606" width="30.42578125" style="474" customWidth="1"/>
    <col min="4607" max="4607" width="27.28515625" style="474" customWidth="1"/>
    <col min="4608" max="4608" width="30.85546875" style="474" customWidth="1"/>
    <col min="4609" max="4609" width="24.85546875" style="474" customWidth="1"/>
    <col min="4610" max="4610" width="27.28515625" style="474" customWidth="1"/>
    <col min="4611" max="4611" width="32" style="474" customWidth="1"/>
    <col min="4612" max="4612" width="25.5703125" style="474" customWidth="1"/>
    <col min="4613" max="4613" width="27.28515625" style="474" customWidth="1"/>
    <col min="4614" max="4614" width="31.42578125" style="474" customWidth="1"/>
    <col min="4615" max="4615" width="30.5703125" style="474" customWidth="1"/>
    <col min="4616" max="4616" width="27.28515625" style="474" customWidth="1"/>
    <col min="4617" max="4617" width="32.5703125" style="474" customWidth="1"/>
    <col min="4618" max="4618" width="30.42578125" style="474" customWidth="1"/>
    <col min="4619" max="4619" width="24.28515625" style="474" customWidth="1"/>
    <col min="4620" max="4620" width="28" style="474" customWidth="1"/>
    <col min="4621" max="4621" width="19.42578125" style="474" customWidth="1"/>
    <col min="4622" max="4858" width="9.140625" style="474"/>
    <col min="4859" max="4859" width="14.5703125" style="474" customWidth="1"/>
    <col min="4860" max="4860" width="14.42578125" style="474" customWidth="1"/>
    <col min="4861" max="4861" width="58.140625" style="474" customWidth="1"/>
    <col min="4862" max="4862" width="30.42578125" style="474" customWidth="1"/>
    <col min="4863" max="4863" width="27.28515625" style="474" customWidth="1"/>
    <col min="4864" max="4864" width="30.85546875" style="474" customWidth="1"/>
    <col min="4865" max="4865" width="24.85546875" style="474" customWidth="1"/>
    <col min="4866" max="4866" width="27.28515625" style="474" customWidth="1"/>
    <col min="4867" max="4867" width="32" style="474" customWidth="1"/>
    <col min="4868" max="4868" width="25.5703125" style="474" customWidth="1"/>
    <col min="4869" max="4869" width="27.28515625" style="474" customWidth="1"/>
    <col min="4870" max="4870" width="31.42578125" style="474" customWidth="1"/>
    <col min="4871" max="4871" width="30.5703125" style="474" customWidth="1"/>
    <col min="4872" max="4872" width="27.28515625" style="474" customWidth="1"/>
    <col min="4873" max="4873" width="32.5703125" style="474" customWidth="1"/>
    <col min="4874" max="4874" width="30.42578125" style="474" customWidth="1"/>
    <col min="4875" max="4875" width="24.28515625" style="474" customWidth="1"/>
    <col min="4876" max="4876" width="28" style="474" customWidth="1"/>
    <col min="4877" max="4877" width="19.42578125" style="474" customWidth="1"/>
    <col min="4878" max="5114" width="9.140625" style="474"/>
    <col min="5115" max="5115" width="14.5703125" style="474" customWidth="1"/>
    <col min="5116" max="5116" width="14.42578125" style="474" customWidth="1"/>
    <col min="5117" max="5117" width="58.140625" style="474" customWidth="1"/>
    <col min="5118" max="5118" width="30.42578125" style="474" customWidth="1"/>
    <col min="5119" max="5119" width="27.28515625" style="474" customWidth="1"/>
    <col min="5120" max="5120" width="30.85546875" style="474" customWidth="1"/>
    <col min="5121" max="5121" width="24.85546875" style="474" customWidth="1"/>
    <col min="5122" max="5122" width="27.28515625" style="474" customWidth="1"/>
    <col min="5123" max="5123" width="32" style="474" customWidth="1"/>
    <col min="5124" max="5124" width="25.5703125" style="474" customWidth="1"/>
    <col min="5125" max="5125" width="27.28515625" style="474" customWidth="1"/>
    <col min="5126" max="5126" width="31.42578125" style="474" customWidth="1"/>
    <col min="5127" max="5127" width="30.5703125" style="474" customWidth="1"/>
    <col min="5128" max="5128" width="27.28515625" style="474" customWidth="1"/>
    <col min="5129" max="5129" width="32.5703125" style="474" customWidth="1"/>
    <col min="5130" max="5130" width="30.42578125" style="474" customWidth="1"/>
    <col min="5131" max="5131" width="24.28515625" style="474" customWidth="1"/>
    <col min="5132" max="5132" width="28" style="474" customWidth="1"/>
    <col min="5133" max="5133" width="19.42578125" style="474" customWidth="1"/>
    <col min="5134" max="5370" width="9.140625" style="474"/>
    <col min="5371" max="5371" width="14.5703125" style="474" customWidth="1"/>
    <col min="5372" max="5372" width="14.42578125" style="474" customWidth="1"/>
    <col min="5373" max="5373" width="58.140625" style="474" customWidth="1"/>
    <col min="5374" max="5374" width="30.42578125" style="474" customWidth="1"/>
    <col min="5375" max="5375" width="27.28515625" style="474" customWidth="1"/>
    <col min="5376" max="5376" width="30.85546875" style="474" customWidth="1"/>
    <col min="5377" max="5377" width="24.85546875" style="474" customWidth="1"/>
    <col min="5378" max="5378" width="27.28515625" style="474" customWidth="1"/>
    <col min="5379" max="5379" width="32" style="474" customWidth="1"/>
    <col min="5380" max="5380" width="25.5703125" style="474" customWidth="1"/>
    <col min="5381" max="5381" width="27.28515625" style="474" customWidth="1"/>
    <col min="5382" max="5382" width="31.42578125" style="474" customWidth="1"/>
    <col min="5383" max="5383" width="30.5703125" style="474" customWidth="1"/>
    <col min="5384" max="5384" width="27.28515625" style="474" customWidth="1"/>
    <col min="5385" max="5385" width="32.5703125" style="474" customWidth="1"/>
    <col min="5386" max="5386" width="30.42578125" style="474" customWidth="1"/>
    <col min="5387" max="5387" width="24.28515625" style="474" customWidth="1"/>
    <col min="5388" max="5388" width="28" style="474" customWidth="1"/>
    <col min="5389" max="5389" width="19.42578125" style="474" customWidth="1"/>
    <col min="5390" max="5626" width="9.140625" style="474"/>
    <col min="5627" max="5627" width="14.5703125" style="474" customWidth="1"/>
    <col min="5628" max="5628" width="14.42578125" style="474" customWidth="1"/>
    <col min="5629" max="5629" width="58.140625" style="474" customWidth="1"/>
    <col min="5630" max="5630" width="30.42578125" style="474" customWidth="1"/>
    <col min="5631" max="5631" width="27.28515625" style="474" customWidth="1"/>
    <col min="5632" max="5632" width="30.85546875" style="474" customWidth="1"/>
    <col min="5633" max="5633" width="24.85546875" style="474" customWidth="1"/>
    <col min="5634" max="5634" width="27.28515625" style="474" customWidth="1"/>
    <col min="5635" max="5635" width="32" style="474" customWidth="1"/>
    <col min="5636" max="5636" width="25.5703125" style="474" customWidth="1"/>
    <col min="5637" max="5637" width="27.28515625" style="474" customWidth="1"/>
    <col min="5638" max="5638" width="31.42578125" style="474" customWidth="1"/>
    <col min="5639" max="5639" width="30.5703125" style="474" customWidth="1"/>
    <col min="5640" max="5640" width="27.28515625" style="474" customWidth="1"/>
    <col min="5641" max="5641" width="32.5703125" style="474" customWidth="1"/>
    <col min="5642" max="5642" width="30.42578125" style="474" customWidth="1"/>
    <col min="5643" max="5643" width="24.28515625" style="474" customWidth="1"/>
    <col min="5644" max="5644" width="28" style="474" customWidth="1"/>
    <col min="5645" max="5645" width="19.42578125" style="474" customWidth="1"/>
    <col min="5646" max="5882" width="9.140625" style="474"/>
    <col min="5883" max="5883" width="14.5703125" style="474" customWidth="1"/>
    <col min="5884" max="5884" width="14.42578125" style="474" customWidth="1"/>
    <col min="5885" max="5885" width="58.140625" style="474" customWidth="1"/>
    <col min="5886" max="5886" width="30.42578125" style="474" customWidth="1"/>
    <col min="5887" max="5887" width="27.28515625" style="474" customWidth="1"/>
    <col min="5888" max="5888" width="30.85546875" style="474" customWidth="1"/>
    <col min="5889" max="5889" width="24.85546875" style="474" customWidth="1"/>
    <col min="5890" max="5890" width="27.28515625" style="474" customWidth="1"/>
    <col min="5891" max="5891" width="32" style="474" customWidth="1"/>
    <col min="5892" max="5892" width="25.5703125" style="474" customWidth="1"/>
    <col min="5893" max="5893" width="27.28515625" style="474" customWidth="1"/>
    <col min="5894" max="5894" width="31.42578125" style="474" customWidth="1"/>
    <col min="5895" max="5895" width="30.5703125" style="474" customWidth="1"/>
    <col min="5896" max="5896" width="27.28515625" style="474" customWidth="1"/>
    <col min="5897" max="5897" width="32.5703125" style="474" customWidth="1"/>
    <col min="5898" max="5898" width="30.42578125" style="474" customWidth="1"/>
    <col min="5899" max="5899" width="24.28515625" style="474" customWidth="1"/>
    <col min="5900" max="5900" width="28" style="474" customWidth="1"/>
    <col min="5901" max="5901" width="19.42578125" style="474" customWidth="1"/>
    <col min="5902" max="6138" width="9.140625" style="474"/>
    <col min="6139" max="6139" width="14.5703125" style="474" customWidth="1"/>
    <col min="6140" max="6140" width="14.42578125" style="474" customWidth="1"/>
    <col min="6141" max="6141" width="58.140625" style="474" customWidth="1"/>
    <col min="6142" max="6142" width="30.42578125" style="474" customWidth="1"/>
    <col min="6143" max="6143" width="27.28515625" style="474" customWidth="1"/>
    <col min="6144" max="6144" width="30.85546875" style="474" customWidth="1"/>
    <col min="6145" max="6145" width="24.85546875" style="474" customWidth="1"/>
    <col min="6146" max="6146" width="27.28515625" style="474" customWidth="1"/>
    <col min="6147" max="6147" width="32" style="474" customWidth="1"/>
    <col min="6148" max="6148" width="25.5703125" style="474" customWidth="1"/>
    <col min="6149" max="6149" width="27.28515625" style="474" customWidth="1"/>
    <col min="6150" max="6150" width="31.42578125" style="474" customWidth="1"/>
    <col min="6151" max="6151" width="30.5703125" style="474" customWidth="1"/>
    <col min="6152" max="6152" width="27.28515625" style="474" customWidth="1"/>
    <col min="6153" max="6153" width="32.5703125" style="474" customWidth="1"/>
    <col min="6154" max="6154" width="30.42578125" style="474" customWidth="1"/>
    <col min="6155" max="6155" width="24.28515625" style="474" customWidth="1"/>
    <col min="6156" max="6156" width="28" style="474" customWidth="1"/>
    <col min="6157" max="6157" width="19.42578125" style="474" customWidth="1"/>
    <col min="6158" max="6394" width="9.140625" style="474"/>
    <col min="6395" max="6395" width="14.5703125" style="474" customWidth="1"/>
    <col min="6396" max="6396" width="14.42578125" style="474" customWidth="1"/>
    <col min="6397" max="6397" width="58.140625" style="474" customWidth="1"/>
    <col min="6398" max="6398" width="30.42578125" style="474" customWidth="1"/>
    <col min="6399" max="6399" width="27.28515625" style="474" customWidth="1"/>
    <col min="6400" max="6400" width="30.85546875" style="474" customWidth="1"/>
    <col min="6401" max="6401" width="24.85546875" style="474" customWidth="1"/>
    <col min="6402" max="6402" width="27.28515625" style="474" customWidth="1"/>
    <col min="6403" max="6403" width="32" style="474" customWidth="1"/>
    <col min="6404" max="6404" width="25.5703125" style="474" customWidth="1"/>
    <col min="6405" max="6405" width="27.28515625" style="474" customWidth="1"/>
    <col min="6406" max="6406" width="31.42578125" style="474" customWidth="1"/>
    <col min="6407" max="6407" width="30.5703125" style="474" customWidth="1"/>
    <col min="6408" max="6408" width="27.28515625" style="474" customWidth="1"/>
    <col min="6409" max="6409" width="32.5703125" style="474" customWidth="1"/>
    <col min="6410" max="6410" width="30.42578125" style="474" customWidth="1"/>
    <col min="6411" max="6411" width="24.28515625" style="474" customWidth="1"/>
    <col min="6412" max="6412" width="28" style="474" customWidth="1"/>
    <col min="6413" max="6413" width="19.42578125" style="474" customWidth="1"/>
    <col min="6414" max="6650" width="9.140625" style="474"/>
    <col min="6651" max="6651" width="14.5703125" style="474" customWidth="1"/>
    <col min="6652" max="6652" width="14.42578125" style="474" customWidth="1"/>
    <col min="6653" max="6653" width="58.140625" style="474" customWidth="1"/>
    <col min="6654" max="6654" width="30.42578125" style="474" customWidth="1"/>
    <col min="6655" max="6655" width="27.28515625" style="474" customWidth="1"/>
    <col min="6656" max="6656" width="30.85546875" style="474" customWidth="1"/>
    <col min="6657" max="6657" width="24.85546875" style="474" customWidth="1"/>
    <col min="6658" max="6658" width="27.28515625" style="474" customWidth="1"/>
    <col min="6659" max="6659" width="32" style="474" customWidth="1"/>
    <col min="6660" max="6660" width="25.5703125" style="474" customWidth="1"/>
    <col min="6661" max="6661" width="27.28515625" style="474" customWidth="1"/>
    <col min="6662" max="6662" width="31.42578125" style="474" customWidth="1"/>
    <col min="6663" max="6663" width="30.5703125" style="474" customWidth="1"/>
    <col min="6664" max="6664" width="27.28515625" style="474" customWidth="1"/>
    <col min="6665" max="6665" width="32.5703125" style="474" customWidth="1"/>
    <col min="6666" max="6666" width="30.42578125" style="474" customWidth="1"/>
    <col min="6667" max="6667" width="24.28515625" style="474" customWidth="1"/>
    <col min="6668" max="6668" width="28" style="474" customWidth="1"/>
    <col min="6669" max="6669" width="19.42578125" style="474" customWidth="1"/>
    <col min="6670" max="6906" width="9.140625" style="474"/>
    <col min="6907" max="6907" width="14.5703125" style="474" customWidth="1"/>
    <col min="6908" max="6908" width="14.42578125" style="474" customWidth="1"/>
    <col min="6909" max="6909" width="58.140625" style="474" customWidth="1"/>
    <col min="6910" max="6910" width="30.42578125" style="474" customWidth="1"/>
    <col min="6911" max="6911" width="27.28515625" style="474" customWidth="1"/>
    <col min="6912" max="6912" width="30.85546875" style="474" customWidth="1"/>
    <col min="6913" max="6913" width="24.85546875" style="474" customWidth="1"/>
    <col min="6914" max="6914" width="27.28515625" style="474" customWidth="1"/>
    <col min="6915" max="6915" width="32" style="474" customWidth="1"/>
    <col min="6916" max="6916" width="25.5703125" style="474" customWidth="1"/>
    <col min="6917" max="6917" width="27.28515625" style="474" customWidth="1"/>
    <col min="6918" max="6918" width="31.42578125" style="474" customWidth="1"/>
    <col min="6919" max="6919" width="30.5703125" style="474" customWidth="1"/>
    <col min="6920" max="6920" width="27.28515625" style="474" customWidth="1"/>
    <col min="6921" max="6921" width="32.5703125" style="474" customWidth="1"/>
    <col min="6922" max="6922" width="30.42578125" style="474" customWidth="1"/>
    <col min="6923" max="6923" width="24.28515625" style="474" customWidth="1"/>
    <col min="6924" max="6924" width="28" style="474" customWidth="1"/>
    <col min="6925" max="6925" width="19.42578125" style="474" customWidth="1"/>
    <col min="6926" max="7162" width="9.140625" style="474"/>
    <col min="7163" max="7163" width="14.5703125" style="474" customWidth="1"/>
    <col min="7164" max="7164" width="14.42578125" style="474" customWidth="1"/>
    <col min="7165" max="7165" width="58.140625" style="474" customWidth="1"/>
    <col min="7166" max="7166" width="30.42578125" style="474" customWidth="1"/>
    <col min="7167" max="7167" width="27.28515625" style="474" customWidth="1"/>
    <col min="7168" max="7168" width="30.85546875" style="474" customWidth="1"/>
    <col min="7169" max="7169" width="24.85546875" style="474" customWidth="1"/>
    <col min="7170" max="7170" width="27.28515625" style="474" customWidth="1"/>
    <col min="7171" max="7171" width="32" style="474" customWidth="1"/>
    <col min="7172" max="7172" width="25.5703125" style="474" customWidth="1"/>
    <col min="7173" max="7173" width="27.28515625" style="474" customWidth="1"/>
    <col min="7174" max="7174" width="31.42578125" style="474" customWidth="1"/>
    <col min="7175" max="7175" width="30.5703125" style="474" customWidth="1"/>
    <col min="7176" max="7176" width="27.28515625" style="474" customWidth="1"/>
    <col min="7177" max="7177" width="32.5703125" style="474" customWidth="1"/>
    <col min="7178" max="7178" width="30.42578125" style="474" customWidth="1"/>
    <col min="7179" max="7179" width="24.28515625" style="474" customWidth="1"/>
    <col min="7180" max="7180" width="28" style="474" customWidth="1"/>
    <col min="7181" max="7181" width="19.42578125" style="474" customWidth="1"/>
    <col min="7182" max="7418" width="9.140625" style="474"/>
    <col min="7419" max="7419" width="14.5703125" style="474" customWidth="1"/>
    <col min="7420" max="7420" width="14.42578125" style="474" customWidth="1"/>
    <col min="7421" max="7421" width="58.140625" style="474" customWidth="1"/>
    <col min="7422" max="7422" width="30.42578125" style="474" customWidth="1"/>
    <col min="7423" max="7423" width="27.28515625" style="474" customWidth="1"/>
    <col min="7424" max="7424" width="30.85546875" style="474" customWidth="1"/>
    <col min="7425" max="7425" width="24.85546875" style="474" customWidth="1"/>
    <col min="7426" max="7426" width="27.28515625" style="474" customWidth="1"/>
    <col min="7427" max="7427" width="32" style="474" customWidth="1"/>
    <col min="7428" max="7428" width="25.5703125" style="474" customWidth="1"/>
    <col min="7429" max="7429" width="27.28515625" style="474" customWidth="1"/>
    <col min="7430" max="7430" width="31.42578125" style="474" customWidth="1"/>
    <col min="7431" max="7431" width="30.5703125" style="474" customWidth="1"/>
    <col min="7432" max="7432" width="27.28515625" style="474" customWidth="1"/>
    <col min="7433" max="7433" width="32.5703125" style="474" customWidth="1"/>
    <col min="7434" max="7434" width="30.42578125" style="474" customWidth="1"/>
    <col min="7435" max="7435" width="24.28515625" style="474" customWidth="1"/>
    <col min="7436" max="7436" width="28" style="474" customWidth="1"/>
    <col min="7437" max="7437" width="19.42578125" style="474" customWidth="1"/>
    <col min="7438" max="7674" width="9.140625" style="474"/>
    <col min="7675" max="7675" width="14.5703125" style="474" customWidth="1"/>
    <col min="7676" max="7676" width="14.42578125" style="474" customWidth="1"/>
    <col min="7677" max="7677" width="58.140625" style="474" customWidth="1"/>
    <col min="7678" max="7678" width="30.42578125" style="474" customWidth="1"/>
    <col min="7679" max="7679" width="27.28515625" style="474" customWidth="1"/>
    <col min="7680" max="7680" width="30.85546875" style="474" customWidth="1"/>
    <col min="7681" max="7681" width="24.85546875" style="474" customWidth="1"/>
    <col min="7682" max="7682" width="27.28515625" style="474" customWidth="1"/>
    <col min="7683" max="7683" width="32" style="474" customWidth="1"/>
    <col min="7684" max="7684" width="25.5703125" style="474" customWidth="1"/>
    <col min="7685" max="7685" width="27.28515625" style="474" customWidth="1"/>
    <col min="7686" max="7686" width="31.42578125" style="474" customWidth="1"/>
    <col min="7687" max="7687" width="30.5703125" style="474" customWidth="1"/>
    <col min="7688" max="7688" width="27.28515625" style="474" customWidth="1"/>
    <col min="7689" max="7689" width="32.5703125" style="474" customWidth="1"/>
    <col min="7690" max="7690" width="30.42578125" style="474" customWidth="1"/>
    <col min="7691" max="7691" width="24.28515625" style="474" customWidth="1"/>
    <col min="7692" max="7692" width="28" style="474" customWidth="1"/>
    <col min="7693" max="7693" width="19.42578125" style="474" customWidth="1"/>
    <col min="7694" max="7930" width="9.140625" style="474"/>
    <col min="7931" max="7931" width="14.5703125" style="474" customWidth="1"/>
    <col min="7932" max="7932" width="14.42578125" style="474" customWidth="1"/>
    <col min="7933" max="7933" width="58.140625" style="474" customWidth="1"/>
    <col min="7934" max="7934" width="30.42578125" style="474" customWidth="1"/>
    <col min="7935" max="7935" width="27.28515625" style="474" customWidth="1"/>
    <col min="7936" max="7936" width="30.85546875" style="474" customWidth="1"/>
    <col min="7937" max="7937" width="24.85546875" style="474" customWidth="1"/>
    <col min="7938" max="7938" width="27.28515625" style="474" customWidth="1"/>
    <col min="7939" max="7939" width="32" style="474" customWidth="1"/>
    <col min="7940" max="7940" width="25.5703125" style="474" customWidth="1"/>
    <col min="7941" max="7941" width="27.28515625" style="474" customWidth="1"/>
    <col min="7942" max="7942" width="31.42578125" style="474" customWidth="1"/>
    <col min="7943" max="7943" width="30.5703125" style="474" customWidth="1"/>
    <col min="7944" max="7944" width="27.28515625" style="474" customWidth="1"/>
    <col min="7945" max="7945" width="32.5703125" style="474" customWidth="1"/>
    <col min="7946" max="7946" width="30.42578125" style="474" customWidth="1"/>
    <col min="7947" max="7947" width="24.28515625" style="474" customWidth="1"/>
    <col min="7948" max="7948" width="28" style="474" customWidth="1"/>
    <col min="7949" max="7949" width="19.42578125" style="474" customWidth="1"/>
    <col min="7950" max="8186" width="9.140625" style="474"/>
    <col min="8187" max="8187" width="14.5703125" style="474" customWidth="1"/>
    <col min="8188" max="8188" width="14.42578125" style="474" customWidth="1"/>
    <col min="8189" max="8189" width="58.140625" style="474" customWidth="1"/>
    <col min="8190" max="8190" width="30.42578125" style="474" customWidth="1"/>
    <col min="8191" max="8191" width="27.28515625" style="474" customWidth="1"/>
    <col min="8192" max="8192" width="30.85546875" style="474" customWidth="1"/>
    <col min="8193" max="8193" width="24.85546875" style="474" customWidth="1"/>
    <col min="8194" max="8194" width="27.28515625" style="474" customWidth="1"/>
    <col min="8195" max="8195" width="32" style="474" customWidth="1"/>
    <col min="8196" max="8196" width="25.5703125" style="474" customWidth="1"/>
    <col min="8197" max="8197" width="27.28515625" style="474" customWidth="1"/>
    <col min="8198" max="8198" width="31.42578125" style="474" customWidth="1"/>
    <col min="8199" max="8199" width="30.5703125" style="474" customWidth="1"/>
    <col min="8200" max="8200" width="27.28515625" style="474" customWidth="1"/>
    <col min="8201" max="8201" width="32.5703125" style="474" customWidth="1"/>
    <col min="8202" max="8202" width="30.42578125" style="474" customWidth="1"/>
    <col min="8203" max="8203" width="24.28515625" style="474" customWidth="1"/>
    <col min="8204" max="8204" width="28" style="474" customWidth="1"/>
    <col min="8205" max="8205" width="19.42578125" style="474" customWidth="1"/>
    <col min="8206" max="8442" width="9.140625" style="474"/>
    <col min="8443" max="8443" width="14.5703125" style="474" customWidth="1"/>
    <col min="8444" max="8444" width="14.42578125" style="474" customWidth="1"/>
    <col min="8445" max="8445" width="58.140625" style="474" customWidth="1"/>
    <col min="8446" max="8446" width="30.42578125" style="474" customWidth="1"/>
    <col min="8447" max="8447" width="27.28515625" style="474" customWidth="1"/>
    <col min="8448" max="8448" width="30.85546875" style="474" customWidth="1"/>
    <col min="8449" max="8449" width="24.85546875" style="474" customWidth="1"/>
    <col min="8450" max="8450" width="27.28515625" style="474" customWidth="1"/>
    <col min="8451" max="8451" width="32" style="474" customWidth="1"/>
    <col min="8452" max="8452" width="25.5703125" style="474" customWidth="1"/>
    <col min="8453" max="8453" width="27.28515625" style="474" customWidth="1"/>
    <col min="8454" max="8454" width="31.42578125" style="474" customWidth="1"/>
    <col min="8455" max="8455" width="30.5703125" style="474" customWidth="1"/>
    <col min="8456" max="8456" width="27.28515625" style="474" customWidth="1"/>
    <col min="8457" max="8457" width="32.5703125" style="474" customWidth="1"/>
    <col min="8458" max="8458" width="30.42578125" style="474" customWidth="1"/>
    <col min="8459" max="8459" width="24.28515625" style="474" customWidth="1"/>
    <col min="8460" max="8460" width="28" style="474" customWidth="1"/>
    <col min="8461" max="8461" width="19.42578125" style="474" customWidth="1"/>
    <col min="8462" max="8698" width="9.140625" style="474"/>
    <col min="8699" max="8699" width="14.5703125" style="474" customWidth="1"/>
    <col min="8700" max="8700" width="14.42578125" style="474" customWidth="1"/>
    <col min="8701" max="8701" width="58.140625" style="474" customWidth="1"/>
    <col min="8702" max="8702" width="30.42578125" style="474" customWidth="1"/>
    <col min="8703" max="8703" width="27.28515625" style="474" customWidth="1"/>
    <col min="8704" max="8704" width="30.85546875" style="474" customWidth="1"/>
    <col min="8705" max="8705" width="24.85546875" style="474" customWidth="1"/>
    <col min="8706" max="8706" width="27.28515625" style="474" customWidth="1"/>
    <col min="8707" max="8707" width="32" style="474" customWidth="1"/>
    <col min="8708" max="8708" width="25.5703125" style="474" customWidth="1"/>
    <col min="8709" max="8709" width="27.28515625" style="474" customWidth="1"/>
    <col min="8710" max="8710" width="31.42578125" style="474" customWidth="1"/>
    <col min="8711" max="8711" width="30.5703125" style="474" customWidth="1"/>
    <col min="8712" max="8712" width="27.28515625" style="474" customWidth="1"/>
    <col min="8713" max="8713" width="32.5703125" style="474" customWidth="1"/>
    <col min="8714" max="8714" width="30.42578125" style="474" customWidth="1"/>
    <col min="8715" max="8715" width="24.28515625" style="474" customWidth="1"/>
    <col min="8716" max="8716" width="28" style="474" customWidth="1"/>
    <col min="8717" max="8717" width="19.42578125" style="474" customWidth="1"/>
    <col min="8718" max="8954" width="9.140625" style="474"/>
    <col min="8955" max="8955" width="14.5703125" style="474" customWidth="1"/>
    <col min="8956" max="8956" width="14.42578125" style="474" customWidth="1"/>
    <col min="8957" max="8957" width="58.140625" style="474" customWidth="1"/>
    <col min="8958" max="8958" width="30.42578125" style="474" customWidth="1"/>
    <col min="8959" max="8959" width="27.28515625" style="474" customWidth="1"/>
    <col min="8960" max="8960" width="30.85546875" style="474" customWidth="1"/>
    <col min="8961" max="8961" width="24.85546875" style="474" customWidth="1"/>
    <col min="8962" max="8962" width="27.28515625" style="474" customWidth="1"/>
    <col min="8963" max="8963" width="32" style="474" customWidth="1"/>
    <col min="8964" max="8964" width="25.5703125" style="474" customWidth="1"/>
    <col min="8965" max="8965" width="27.28515625" style="474" customWidth="1"/>
    <col min="8966" max="8966" width="31.42578125" style="474" customWidth="1"/>
    <col min="8967" max="8967" width="30.5703125" style="474" customWidth="1"/>
    <col min="8968" max="8968" width="27.28515625" style="474" customWidth="1"/>
    <col min="8969" max="8969" width="32.5703125" style="474" customWidth="1"/>
    <col min="8970" max="8970" width="30.42578125" style="474" customWidth="1"/>
    <col min="8971" max="8971" width="24.28515625" style="474" customWidth="1"/>
    <col min="8972" max="8972" width="28" style="474" customWidth="1"/>
    <col min="8973" max="8973" width="19.42578125" style="474" customWidth="1"/>
    <col min="8974" max="9210" width="9.140625" style="474"/>
    <col min="9211" max="9211" width="14.5703125" style="474" customWidth="1"/>
    <col min="9212" max="9212" width="14.42578125" style="474" customWidth="1"/>
    <col min="9213" max="9213" width="58.140625" style="474" customWidth="1"/>
    <col min="9214" max="9214" width="30.42578125" style="474" customWidth="1"/>
    <col min="9215" max="9215" width="27.28515625" style="474" customWidth="1"/>
    <col min="9216" max="9216" width="30.85546875" style="474" customWidth="1"/>
    <col min="9217" max="9217" width="24.85546875" style="474" customWidth="1"/>
    <col min="9218" max="9218" width="27.28515625" style="474" customWidth="1"/>
    <col min="9219" max="9219" width="32" style="474" customWidth="1"/>
    <col min="9220" max="9220" width="25.5703125" style="474" customWidth="1"/>
    <col min="9221" max="9221" width="27.28515625" style="474" customWidth="1"/>
    <col min="9222" max="9222" width="31.42578125" style="474" customWidth="1"/>
    <col min="9223" max="9223" width="30.5703125" style="474" customWidth="1"/>
    <col min="9224" max="9224" width="27.28515625" style="474" customWidth="1"/>
    <col min="9225" max="9225" width="32.5703125" style="474" customWidth="1"/>
    <col min="9226" max="9226" width="30.42578125" style="474" customWidth="1"/>
    <col min="9227" max="9227" width="24.28515625" style="474" customWidth="1"/>
    <col min="9228" max="9228" width="28" style="474" customWidth="1"/>
    <col min="9229" max="9229" width="19.42578125" style="474" customWidth="1"/>
    <col min="9230" max="9466" width="9.140625" style="474"/>
    <col min="9467" max="9467" width="14.5703125" style="474" customWidth="1"/>
    <col min="9468" max="9468" width="14.42578125" style="474" customWidth="1"/>
    <col min="9469" max="9469" width="58.140625" style="474" customWidth="1"/>
    <col min="9470" max="9470" width="30.42578125" style="474" customWidth="1"/>
    <col min="9471" max="9471" width="27.28515625" style="474" customWidth="1"/>
    <col min="9472" max="9472" width="30.85546875" style="474" customWidth="1"/>
    <col min="9473" max="9473" width="24.85546875" style="474" customWidth="1"/>
    <col min="9474" max="9474" width="27.28515625" style="474" customWidth="1"/>
    <col min="9475" max="9475" width="32" style="474" customWidth="1"/>
    <col min="9476" max="9476" width="25.5703125" style="474" customWidth="1"/>
    <col min="9477" max="9477" width="27.28515625" style="474" customWidth="1"/>
    <col min="9478" max="9478" width="31.42578125" style="474" customWidth="1"/>
    <col min="9479" max="9479" width="30.5703125" style="474" customWidth="1"/>
    <col min="9480" max="9480" width="27.28515625" style="474" customWidth="1"/>
    <col min="9481" max="9481" width="32.5703125" style="474" customWidth="1"/>
    <col min="9482" max="9482" width="30.42578125" style="474" customWidth="1"/>
    <col min="9483" max="9483" width="24.28515625" style="474" customWidth="1"/>
    <col min="9484" max="9484" width="28" style="474" customWidth="1"/>
    <col min="9485" max="9485" width="19.42578125" style="474" customWidth="1"/>
    <col min="9486" max="9722" width="9.140625" style="474"/>
    <col min="9723" max="9723" width="14.5703125" style="474" customWidth="1"/>
    <col min="9724" max="9724" width="14.42578125" style="474" customWidth="1"/>
    <col min="9725" max="9725" width="58.140625" style="474" customWidth="1"/>
    <col min="9726" max="9726" width="30.42578125" style="474" customWidth="1"/>
    <col min="9727" max="9727" width="27.28515625" style="474" customWidth="1"/>
    <col min="9728" max="9728" width="30.85546875" style="474" customWidth="1"/>
    <col min="9729" max="9729" width="24.85546875" style="474" customWidth="1"/>
    <col min="9730" max="9730" width="27.28515625" style="474" customWidth="1"/>
    <col min="9731" max="9731" width="32" style="474" customWidth="1"/>
    <col min="9732" max="9732" width="25.5703125" style="474" customWidth="1"/>
    <col min="9733" max="9733" width="27.28515625" style="474" customWidth="1"/>
    <col min="9734" max="9734" width="31.42578125" style="474" customWidth="1"/>
    <col min="9735" max="9735" width="30.5703125" style="474" customWidth="1"/>
    <col min="9736" max="9736" width="27.28515625" style="474" customWidth="1"/>
    <col min="9737" max="9737" width="32.5703125" style="474" customWidth="1"/>
    <col min="9738" max="9738" width="30.42578125" style="474" customWidth="1"/>
    <col min="9739" max="9739" width="24.28515625" style="474" customWidth="1"/>
    <col min="9740" max="9740" width="28" style="474" customWidth="1"/>
    <col min="9741" max="9741" width="19.42578125" style="474" customWidth="1"/>
    <col min="9742" max="9978" width="9.140625" style="474"/>
    <col min="9979" max="9979" width="14.5703125" style="474" customWidth="1"/>
    <col min="9980" max="9980" width="14.42578125" style="474" customWidth="1"/>
    <col min="9981" max="9981" width="58.140625" style="474" customWidth="1"/>
    <col min="9982" max="9982" width="30.42578125" style="474" customWidth="1"/>
    <col min="9983" max="9983" width="27.28515625" style="474" customWidth="1"/>
    <col min="9984" max="9984" width="30.85546875" style="474" customWidth="1"/>
    <col min="9985" max="9985" width="24.85546875" style="474" customWidth="1"/>
    <col min="9986" max="9986" width="27.28515625" style="474" customWidth="1"/>
    <col min="9987" max="9987" width="32" style="474" customWidth="1"/>
    <col min="9988" max="9988" width="25.5703125" style="474" customWidth="1"/>
    <col min="9989" max="9989" width="27.28515625" style="474" customWidth="1"/>
    <col min="9990" max="9990" width="31.42578125" style="474" customWidth="1"/>
    <col min="9991" max="9991" width="30.5703125" style="474" customWidth="1"/>
    <col min="9992" max="9992" width="27.28515625" style="474" customWidth="1"/>
    <col min="9993" max="9993" width="32.5703125" style="474" customWidth="1"/>
    <col min="9994" max="9994" width="30.42578125" style="474" customWidth="1"/>
    <col min="9995" max="9995" width="24.28515625" style="474" customWidth="1"/>
    <col min="9996" max="9996" width="28" style="474" customWidth="1"/>
    <col min="9997" max="9997" width="19.42578125" style="474" customWidth="1"/>
    <col min="9998" max="10234" width="9.140625" style="474"/>
    <col min="10235" max="10235" width="14.5703125" style="474" customWidth="1"/>
    <col min="10236" max="10236" width="14.42578125" style="474" customWidth="1"/>
    <col min="10237" max="10237" width="58.140625" style="474" customWidth="1"/>
    <col min="10238" max="10238" width="30.42578125" style="474" customWidth="1"/>
    <col min="10239" max="10239" width="27.28515625" style="474" customWidth="1"/>
    <col min="10240" max="10240" width="30.85546875" style="474" customWidth="1"/>
    <col min="10241" max="10241" width="24.85546875" style="474" customWidth="1"/>
    <col min="10242" max="10242" width="27.28515625" style="474" customWidth="1"/>
    <col min="10243" max="10243" width="32" style="474" customWidth="1"/>
    <col min="10244" max="10244" width="25.5703125" style="474" customWidth="1"/>
    <col min="10245" max="10245" width="27.28515625" style="474" customWidth="1"/>
    <col min="10246" max="10246" width="31.42578125" style="474" customWidth="1"/>
    <col min="10247" max="10247" width="30.5703125" style="474" customWidth="1"/>
    <col min="10248" max="10248" width="27.28515625" style="474" customWidth="1"/>
    <col min="10249" max="10249" width="32.5703125" style="474" customWidth="1"/>
    <col min="10250" max="10250" width="30.42578125" style="474" customWidth="1"/>
    <col min="10251" max="10251" width="24.28515625" style="474" customWidth="1"/>
    <col min="10252" max="10252" width="28" style="474" customWidth="1"/>
    <col min="10253" max="10253" width="19.42578125" style="474" customWidth="1"/>
    <col min="10254" max="10490" width="9.140625" style="474"/>
    <col min="10491" max="10491" width="14.5703125" style="474" customWidth="1"/>
    <col min="10492" max="10492" width="14.42578125" style="474" customWidth="1"/>
    <col min="10493" max="10493" width="58.140625" style="474" customWidth="1"/>
    <col min="10494" max="10494" width="30.42578125" style="474" customWidth="1"/>
    <col min="10495" max="10495" width="27.28515625" style="474" customWidth="1"/>
    <col min="10496" max="10496" width="30.85546875" style="474" customWidth="1"/>
    <col min="10497" max="10497" width="24.85546875" style="474" customWidth="1"/>
    <col min="10498" max="10498" width="27.28515625" style="474" customWidth="1"/>
    <col min="10499" max="10499" width="32" style="474" customWidth="1"/>
    <col min="10500" max="10500" width="25.5703125" style="474" customWidth="1"/>
    <col min="10501" max="10501" width="27.28515625" style="474" customWidth="1"/>
    <col min="10502" max="10502" width="31.42578125" style="474" customWidth="1"/>
    <col min="10503" max="10503" width="30.5703125" style="474" customWidth="1"/>
    <col min="10504" max="10504" width="27.28515625" style="474" customWidth="1"/>
    <col min="10505" max="10505" width="32.5703125" style="474" customWidth="1"/>
    <col min="10506" max="10506" width="30.42578125" style="474" customWidth="1"/>
    <col min="10507" max="10507" width="24.28515625" style="474" customWidth="1"/>
    <col min="10508" max="10508" width="28" style="474" customWidth="1"/>
    <col min="10509" max="10509" width="19.42578125" style="474" customWidth="1"/>
    <col min="10510" max="10746" width="9.140625" style="474"/>
    <col min="10747" max="10747" width="14.5703125" style="474" customWidth="1"/>
    <col min="10748" max="10748" width="14.42578125" style="474" customWidth="1"/>
    <col min="10749" max="10749" width="58.140625" style="474" customWidth="1"/>
    <col min="10750" max="10750" width="30.42578125" style="474" customWidth="1"/>
    <col min="10751" max="10751" width="27.28515625" style="474" customWidth="1"/>
    <col min="10752" max="10752" width="30.85546875" style="474" customWidth="1"/>
    <col min="10753" max="10753" width="24.85546875" style="474" customWidth="1"/>
    <col min="10754" max="10754" width="27.28515625" style="474" customWidth="1"/>
    <col min="10755" max="10755" width="32" style="474" customWidth="1"/>
    <col min="10756" max="10756" width="25.5703125" style="474" customWidth="1"/>
    <col min="10757" max="10757" width="27.28515625" style="474" customWidth="1"/>
    <col min="10758" max="10758" width="31.42578125" style="474" customWidth="1"/>
    <col min="10759" max="10759" width="30.5703125" style="474" customWidth="1"/>
    <col min="10760" max="10760" width="27.28515625" style="474" customWidth="1"/>
    <col min="10761" max="10761" width="32.5703125" style="474" customWidth="1"/>
    <col min="10762" max="10762" width="30.42578125" style="474" customWidth="1"/>
    <col min="10763" max="10763" width="24.28515625" style="474" customWidth="1"/>
    <col min="10764" max="10764" width="28" style="474" customWidth="1"/>
    <col min="10765" max="10765" width="19.42578125" style="474" customWidth="1"/>
    <col min="10766" max="11002" width="9.140625" style="474"/>
    <col min="11003" max="11003" width="14.5703125" style="474" customWidth="1"/>
    <col min="11004" max="11004" width="14.42578125" style="474" customWidth="1"/>
    <col min="11005" max="11005" width="58.140625" style="474" customWidth="1"/>
    <col min="11006" max="11006" width="30.42578125" style="474" customWidth="1"/>
    <col min="11007" max="11007" width="27.28515625" style="474" customWidth="1"/>
    <col min="11008" max="11008" width="30.85546875" style="474" customWidth="1"/>
    <col min="11009" max="11009" width="24.85546875" style="474" customWidth="1"/>
    <col min="11010" max="11010" width="27.28515625" style="474" customWidth="1"/>
    <col min="11011" max="11011" width="32" style="474" customWidth="1"/>
    <col min="11012" max="11012" width="25.5703125" style="474" customWidth="1"/>
    <col min="11013" max="11013" width="27.28515625" style="474" customWidth="1"/>
    <col min="11014" max="11014" width="31.42578125" style="474" customWidth="1"/>
    <col min="11015" max="11015" width="30.5703125" style="474" customWidth="1"/>
    <col min="11016" max="11016" width="27.28515625" style="474" customWidth="1"/>
    <col min="11017" max="11017" width="32.5703125" style="474" customWidth="1"/>
    <col min="11018" max="11018" width="30.42578125" style="474" customWidth="1"/>
    <col min="11019" max="11019" width="24.28515625" style="474" customWidth="1"/>
    <col min="11020" max="11020" width="28" style="474" customWidth="1"/>
    <col min="11021" max="11021" width="19.42578125" style="474" customWidth="1"/>
    <col min="11022" max="11258" width="9.140625" style="474"/>
    <col min="11259" max="11259" width="14.5703125" style="474" customWidth="1"/>
    <col min="11260" max="11260" width="14.42578125" style="474" customWidth="1"/>
    <col min="11261" max="11261" width="58.140625" style="474" customWidth="1"/>
    <col min="11262" max="11262" width="30.42578125" style="474" customWidth="1"/>
    <col min="11263" max="11263" width="27.28515625" style="474" customWidth="1"/>
    <col min="11264" max="11264" width="30.85546875" style="474" customWidth="1"/>
    <col min="11265" max="11265" width="24.85546875" style="474" customWidth="1"/>
    <col min="11266" max="11266" width="27.28515625" style="474" customWidth="1"/>
    <col min="11267" max="11267" width="32" style="474" customWidth="1"/>
    <col min="11268" max="11268" width="25.5703125" style="474" customWidth="1"/>
    <col min="11269" max="11269" width="27.28515625" style="474" customWidth="1"/>
    <col min="11270" max="11270" width="31.42578125" style="474" customWidth="1"/>
    <col min="11271" max="11271" width="30.5703125" style="474" customWidth="1"/>
    <col min="11272" max="11272" width="27.28515625" style="474" customWidth="1"/>
    <col min="11273" max="11273" width="32.5703125" style="474" customWidth="1"/>
    <col min="11274" max="11274" width="30.42578125" style="474" customWidth="1"/>
    <col min="11275" max="11275" width="24.28515625" style="474" customWidth="1"/>
    <col min="11276" max="11276" width="28" style="474" customWidth="1"/>
    <col min="11277" max="11277" width="19.42578125" style="474" customWidth="1"/>
    <col min="11278" max="11514" width="9.140625" style="474"/>
    <col min="11515" max="11515" width="14.5703125" style="474" customWidth="1"/>
    <col min="11516" max="11516" width="14.42578125" style="474" customWidth="1"/>
    <col min="11517" max="11517" width="58.140625" style="474" customWidth="1"/>
    <col min="11518" max="11518" width="30.42578125" style="474" customWidth="1"/>
    <col min="11519" max="11519" width="27.28515625" style="474" customWidth="1"/>
    <col min="11520" max="11520" width="30.85546875" style="474" customWidth="1"/>
    <col min="11521" max="11521" width="24.85546875" style="474" customWidth="1"/>
    <col min="11522" max="11522" width="27.28515625" style="474" customWidth="1"/>
    <col min="11523" max="11523" width="32" style="474" customWidth="1"/>
    <col min="11524" max="11524" width="25.5703125" style="474" customWidth="1"/>
    <col min="11525" max="11525" width="27.28515625" style="474" customWidth="1"/>
    <col min="11526" max="11526" width="31.42578125" style="474" customWidth="1"/>
    <col min="11527" max="11527" width="30.5703125" style="474" customWidth="1"/>
    <col min="11528" max="11528" width="27.28515625" style="474" customWidth="1"/>
    <col min="11529" max="11529" width="32.5703125" style="474" customWidth="1"/>
    <col min="11530" max="11530" width="30.42578125" style="474" customWidth="1"/>
    <col min="11531" max="11531" width="24.28515625" style="474" customWidth="1"/>
    <col min="11532" max="11532" width="28" style="474" customWidth="1"/>
    <col min="11533" max="11533" width="19.42578125" style="474" customWidth="1"/>
    <col min="11534" max="11770" width="9.140625" style="474"/>
    <col min="11771" max="11771" width="14.5703125" style="474" customWidth="1"/>
    <col min="11772" max="11772" width="14.42578125" style="474" customWidth="1"/>
    <col min="11773" max="11773" width="58.140625" style="474" customWidth="1"/>
    <col min="11774" max="11774" width="30.42578125" style="474" customWidth="1"/>
    <col min="11775" max="11775" width="27.28515625" style="474" customWidth="1"/>
    <col min="11776" max="11776" width="30.85546875" style="474" customWidth="1"/>
    <col min="11777" max="11777" width="24.85546875" style="474" customWidth="1"/>
    <col min="11778" max="11778" width="27.28515625" style="474" customWidth="1"/>
    <col min="11779" max="11779" width="32" style="474" customWidth="1"/>
    <col min="11780" max="11780" width="25.5703125" style="474" customWidth="1"/>
    <col min="11781" max="11781" width="27.28515625" style="474" customWidth="1"/>
    <col min="11782" max="11782" width="31.42578125" style="474" customWidth="1"/>
    <col min="11783" max="11783" width="30.5703125" style="474" customWidth="1"/>
    <col min="11784" max="11784" width="27.28515625" style="474" customWidth="1"/>
    <col min="11785" max="11785" width="32.5703125" style="474" customWidth="1"/>
    <col min="11786" max="11786" width="30.42578125" style="474" customWidth="1"/>
    <col min="11787" max="11787" width="24.28515625" style="474" customWidth="1"/>
    <col min="11788" max="11788" width="28" style="474" customWidth="1"/>
    <col min="11789" max="11789" width="19.42578125" style="474" customWidth="1"/>
    <col min="11790" max="12026" width="9.140625" style="474"/>
    <col min="12027" max="12027" width="14.5703125" style="474" customWidth="1"/>
    <col min="12028" max="12028" width="14.42578125" style="474" customWidth="1"/>
    <col min="12029" max="12029" width="58.140625" style="474" customWidth="1"/>
    <col min="12030" max="12030" width="30.42578125" style="474" customWidth="1"/>
    <col min="12031" max="12031" width="27.28515625" style="474" customWidth="1"/>
    <col min="12032" max="12032" width="30.85546875" style="474" customWidth="1"/>
    <col min="12033" max="12033" width="24.85546875" style="474" customWidth="1"/>
    <col min="12034" max="12034" width="27.28515625" style="474" customWidth="1"/>
    <col min="12035" max="12035" width="32" style="474" customWidth="1"/>
    <col min="12036" max="12036" width="25.5703125" style="474" customWidth="1"/>
    <col min="12037" max="12037" width="27.28515625" style="474" customWidth="1"/>
    <col min="12038" max="12038" width="31.42578125" style="474" customWidth="1"/>
    <col min="12039" max="12039" width="30.5703125" style="474" customWidth="1"/>
    <col min="12040" max="12040" width="27.28515625" style="474" customWidth="1"/>
    <col min="12041" max="12041" width="32.5703125" style="474" customWidth="1"/>
    <col min="12042" max="12042" width="30.42578125" style="474" customWidth="1"/>
    <col min="12043" max="12043" width="24.28515625" style="474" customWidth="1"/>
    <col min="12044" max="12044" width="28" style="474" customWidth="1"/>
    <col min="12045" max="12045" width="19.42578125" style="474" customWidth="1"/>
    <col min="12046" max="12282" width="9.140625" style="474"/>
    <col min="12283" max="12283" width="14.5703125" style="474" customWidth="1"/>
    <col min="12284" max="12284" width="14.42578125" style="474" customWidth="1"/>
    <col min="12285" max="12285" width="58.140625" style="474" customWidth="1"/>
    <col min="12286" max="12286" width="30.42578125" style="474" customWidth="1"/>
    <col min="12287" max="12287" width="27.28515625" style="474" customWidth="1"/>
    <col min="12288" max="12288" width="30.85546875" style="474" customWidth="1"/>
    <col min="12289" max="12289" width="24.85546875" style="474" customWidth="1"/>
    <col min="12290" max="12290" width="27.28515625" style="474" customWidth="1"/>
    <col min="12291" max="12291" width="32" style="474" customWidth="1"/>
    <col min="12292" max="12292" width="25.5703125" style="474" customWidth="1"/>
    <col min="12293" max="12293" width="27.28515625" style="474" customWidth="1"/>
    <col min="12294" max="12294" width="31.42578125" style="474" customWidth="1"/>
    <col min="12295" max="12295" width="30.5703125" style="474" customWidth="1"/>
    <col min="12296" max="12296" width="27.28515625" style="474" customWidth="1"/>
    <col min="12297" max="12297" width="32.5703125" style="474" customWidth="1"/>
    <col min="12298" max="12298" width="30.42578125" style="474" customWidth="1"/>
    <col min="12299" max="12299" width="24.28515625" style="474" customWidth="1"/>
    <col min="12300" max="12300" width="28" style="474" customWidth="1"/>
    <col min="12301" max="12301" width="19.42578125" style="474" customWidth="1"/>
    <col min="12302" max="12538" width="9.140625" style="474"/>
    <col min="12539" max="12539" width="14.5703125" style="474" customWidth="1"/>
    <col min="12540" max="12540" width="14.42578125" style="474" customWidth="1"/>
    <col min="12541" max="12541" width="58.140625" style="474" customWidth="1"/>
    <col min="12542" max="12542" width="30.42578125" style="474" customWidth="1"/>
    <col min="12543" max="12543" width="27.28515625" style="474" customWidth="1"/>
    <col min="12544" max="12544" width="30.85546875" style="474" customWidth="1"/>
    <col min="12545" max="12545" width="24.85546875" style="474" customWidth="1"/>
    <col min="12546" max="12546" width="27.28515625" style="474" customWidth="1"/>
    <col min="12547" max="12547" width="32" style="474" customWidth="1"/>
    <col min="12548" max="12548" width="25.5703125" style="474" customWidth="1"/>
    <col min="12549" max="12549" width="27.28515625" style="474" customWidth="1"/>
    <col min="12550" max="12550" width="31.42578125" style="474" customWidth="1"/>
    <col min="12551" max="12551" width="30.5703125" style="474" customWidth="1"/>
    <col min="12552" max="12552" width="27.28515625" style="474" customWidth="1"/>
    <col min="12553" max="12553" width="32.5703125" style="474" customWidth="1"/>
    <col min="12554" max="12554" width="30.42578125" style="474" customWidth="1"/>
    <col min="12555" max="12555" width="24.28515625" style="474" customWidth="1"/>
    <col min="12556" max="12556" width="28" style="474" customWidth="1"/>
    <col min="12557" max="12557" width="19.42578125" style="474" customWidth="1"/>
    <col min="12558" max="12794" width="9.140625" style="474"/>
    <col min="12795" max="12795" width="14.5703125" style="474" customWidth="1"/>
    <col min="12796" max="12796" width="14.42578125" style="474" customWidth="1"/>
    <col min="12797" max="12797" width="58.140625" style="474" customWidth="1"/>
    <col min="12798" max="12798" width="30.42578125" style="474" customWidth="1"/>
    <col min="12799" max="12799" width="27.28515625" style="474" customWidth="1"/>
    <col min="12800" max="12800" width="30.85546875" style="474" customWidth="1"/>
    <col min="12801" max="12801" width="24.85546875" style="474" customWidth="1"/>
    <col min="12802" max="12802" width="27.28515625" style="474" customWidth="1"/>
    <col min="12803" max="12803" width="32" style="474" customWidth="1"/>
    <col min="12804" max="12804" width="25.5703125" style="474" customWidth="1"/>
    <col min="12805" max="12805" width="27.28515625" style="474" customWidth="1"/>
    <col min="12806" max="12806" width="31.42578125" style="474" customWidth="1"/>
    <col min="12807" max="12807" width="30.5703125" style="474" customWidth="1"/>
    <col min="12808" max="12808" width="27.28515625" style="474" customWidth="1"/>
    <col min="12809" max="12809" width="32.5703125" style="474" customWidth="1"/>
    <col min="12810" max="12810" width="30.42578125" style="474" customWidth="1"/>
    <col min="12811" max="12811" width="24.28515625" style="474" customWidth="1"/>
    <col min="12812" max="12812" width="28" style="474" customWidth="1"/>
    <col min="12813" max="12813" width="19.42578125" style="474" customWidth="1"/>
    <col min="12814" max="13050" width="9.140625" style="474"/>
    <col min="13051" max="13051" width="14.5703125" style="474" customWidth="1"/>
    <col min="13052" max="13052" width="14.42578125" style="474" customWidth="1"/>
    <col min="13053" max="13053" width="58.140625" style="474" customWidth="1"/>
    <col min="13054" max="13054" width="30.42578125" style="474" customWidth="1"/>
    <col min="13055" max="13055" width="27.28515625" style="474" customWidth="1"/>
    <col min="13056" max="13056" width="30.85546875" style="474" customWidth="1"/>
    <col min="13057" max="13057" width="24.85546875" style="474" customWidth="1"/>
    <col min="13058" max="13058" width="27.28515625" style="474" customWidth="1"/>
    <col min="13059" max="13059" width="32" style="474" customWidth="1"/>
    <col min="13060" max="13060" width="25.5703125" style="474" customWidth="1"/>
    <col min="13061" max="13061" width="27.28515625" style="474" customWidth="1"/>
    <col min="13062" max="13062" width="31.42578125" style="474" customWidth="1"/>
    <col min="13063" max="13063" width="30.5703125" style="474" customWidth="1"/>
    <col min="13064" max="13064" width="27.28515625" style="474" customWidth="1"/>
    <col min="13065" max="13065" width="32.5703125" style="474" customWidth="1"/>
    <col min="13066" max="13066" width="30.42578125" style="474" customWidth="1"/>
    <col min="13067" max="13067" width="24.28515625" style="474" customWidth="1"/>
    <col min="13068" max="13068" width="28" style="474" customWidth="1"/>
    <col min="13069" max="13069" width="19.42578125" style="474" customWidth="1"/>
    <col min="13070" max="13306" width="9.140625" style="474"/>
    <col min="13307" max="13307" width="14.5703125" style="474" customWidth="1"/>
    <col min="13308" max="13308" width="14.42578125" style="474" customWidth="1"/>
    <col min="13309" max="13309" width="58.140625" style="474" customWidth="1"/>
    <col min="13310" max="13310" width="30.42578125" style="474" customWidth="1"/>
    <col min="13311" max="13311" width="27.28515625" style="474" customWidth="1"/>
    <col min="13312" max="13312" width="30.85546875" style="474" customWidth="1"/>
    <col min="13313" max="13313" width="24.85546875" style="474" customWidth="1"/>
    <col min="13314" max="13314" width="27.28515625" style="474" customWidth="1"/>
    <col min="13315" max="13315" width="32" style="474" customWidth="1"/>
    <col min="13316" max="13316" width="25.5703125" style="474" customWidth="1"/>
    <col min="13317" max="13317" width="27.28515625" style="474" customWidth="1"/>
    <col min="13318" max="13318" width="31.42578125" style="474" customWidth="1"/>
    <col min="13319" max="13319" width="30.5703125" style="474" customWidth="1"/>
    <col min="13320" max="13320" width="27.28515625" style="474" customWidth="1"/>
    <col min="13321" max="13321" width="32.5703125" style="474" customWidth="1"/>
    <col min="13322" max="13322" width="30.42578125" style="474" customWidth="1"/>
    <col min="13323" max="13323" width="24.28515625" style="474" customWidth="1"/>
    <col min="13324" max="13324" width="28" style="474" customWidth="1"/>
    <col min="13325" max="13325" width="19.42578125" style="474" customWidth="1"/>
    <col min="13326" max="13562" width="9.140625" style="474"/>
    <col min="13563" max="13563" width="14.5703125" style="474" customWidth="1"/>
    <col min="13564" max="13564" width="14.42578125" style="474" customWidth="1"/>
    <col min="13565" max="13565" width="58.140625" style="474" customWidth="1"/>
    <col min="13566" max="13566" width="30.42578125" style="474" customWidth="1"/>
    <col min="13567" max="13567" width="27.28515625" style="474" customWidth="1"/>
    <col min="13568" max="13568" width="30.85546875" style="474" customWidth="1"/>
    <col min="13569" max="13569" width="24.85546875" style="474" customWidth="1"/>
    <col min="13570" max="13570" width="27.28515625" style="474" customWidth="1"/>
    <col min="13571" max="13571" width="32" style="474" customWidth="1"/>
    <col min="13572" max="13572" width="25.5703125" style="474" customWidth="1"/>
    <col min="13573" max="13573" width="27.28515625" style="474" customWidth="1"/>
    <col min="13574" max="13574" width="31.42578125" style="474" customWidth="1"/>
    <col min="13575" max="13575" width="30.5703125" style="474" customWidth="1"/>
    <col min="13576" max="13576" width="27.28515625" style="474" customWidth="1"/>
    <col min="13577" max="13577" width="32.5703125" style="474" customWidth="1"/>
    <col min="13578" max="13578" width="30.42578125" style="474" customWidth="1"/>
    <col min="13579" max="13579" width="24.28515625" style="474" customWidth="1"/>
    <col min="13580" max="13580" width="28" style="474" customWidth="1"/>
    <col min="13581" max="13581" width="19.42578125" style="474" customWidth="1"/>
    <col min="13582" max="13818" width="9.140625" style="474"/>
    <col min="13819" max="13819" width="14.5703125" style="474" customWidth="1"/>
    <col min="13820" max="13820" width="14.42578125" style="474" customWidth="1"/>
    <col min="13821" max="13821" width="58.140625" style="474" customWidth="1"/>
    <col min="13822" max="13822" width="30.42578125" style="474" customWidth="1"/>
    <col min="13823" max="13823" width="27.28515625" style="474" customWidth="1"/>
    <col min="13824" max="13824" width="30.85546875" style="474" customWidth="1"/>
    <col min="13825" max="13825" width="24.85546875" style="474" customWidth="1"/>
    <col min="13826" max="13826" width="27.28515625" style="474" customWidth="1"/>
    <col min="13827" max="13827" width="32" style="474" customWidth="1"/>
    <col min="13828" max="13828" width="25.5703125" style="474" customWidth="1"/>
    <col min="13829" max="13829" width="27.28515625" style="474" customWidth="1"/>
    <col min="13830" max="13830" width="31.42578125" style="474" customWidth="1"/>
    <col min="13831" max="13831" width="30.5703125" style="474" customWidth="1"/>
    <col min="13832" max="13832" width="27.28515625" style="474" customWidth="1"/>
    <col min="13833" max="13833" width="32.5703125" style="474" customWidth="1"/>
    <col min="13834" max="13834" width="30.42578125" style="474" customWidth="1"/>
    <col min="13835" max="13835" width="24.28515625" style="474" customWidth="1"/>
    <col min="13836" max="13836" width="28" style="474" customWidth="1"/>
    <col min="13837" max="13837" width="19.42578125" style="474" customWidth="1"/>
    <col min="13838" max="14074" width="9.140625" style="474"/>
    <col min="14075" max="14075" width="14.5703125" style="474" customWidth="1"/>
    <col min="14076" max="14076" width="14.42578125" style="474" customWidth="1"/>
    <col min="14077" max="14077" width="58.140625" style="474" customWidth="1"/>
    <col min="14078" max="14078" width="30.42578125" style="474" customWidth="1"/>
    <col min="14079" max="14079" width="27.28515625" style="474" customWidth="1"/>
    <col min="14080" max="14080" width="30.85546875" style="474" customWidth="1"/>
    <col min="14081" max="14081" width="24.85546875" style="474" customWidth="1"/>
    <col min="14082" max="14082" width="27.28515625" style="474" customWidth="1"/>
    <col min="14083" max="14083" width="32" style="474" customWidth="1"/>
    <col min="14084" max="14084" width="25.5703125" style="474" customWidth="1"/>
    <col min="14085" max="14085" width="27.28515625" style="474" customWidth="1"/>
    <col min="14086" max="14086" width="31.42578125" style="474" customWidth="1"/>
    <col min="14087" max="14087" width="30.5703125" style="474" customWidth="1"/>
    <col min="14088" max="14088" width="27.28515625" style="474" customWidth="1"/>
    <col min="14089" max="14089" width="32.5703125" style="474" customWidth="1"/>
    <col min="14090" max="14090" width="30.42578125" style="474" customWidth="1"/>
    <col min="14091" max="14091" width="24.28515625" style="474" customWidth="1"/>
    <col min="14092" max="14092" width="28" style="474" customWidth="1"/>
    <col min="14093" max="14093" width="19.42578125" style="474" customWidth="1"/>
    <col min="14094" max="14330" width="9.140625" style="474"/>
    <col min="14331" max="14331" width="14.5703125" style="474" customWidth="1"/>
    <col min="14332" max="14332" width="14.42578125" style="474" customWidth="1"/>
    <col min="14333" max="14333" width="58.140625" style="474" customWidth="1"/>
    <col min="14334" max="14334" width="30.42578125" style="474" customWidth="1"/>
    <col min="14335" max="14335" width="27.28515625" style="474" customWidth="1"/>
    <col min="14336" max="14336" width="30.85546875" style="474" customWidth="1"/>
    <col min="14337" max="14337" width="24.85546875" style="474" customWidth="1"/>
    <col min="14338" max="14338" width="27.28515625" style="474" customWidth="1"/>
    <col min="14339" max="14339" width="32" style="474" customWidth="1"/>
    <col min="14340" max="14340" width="25.5703125" style="474" customWidth="1"/>
    <col min="14341" max="14341" width="27.28515625" style="474" customWidth="1"/>
    <col min="14342" max="14342" width="31.42578125" style="474" customWidth="1"/>
    <col min="14343" max="14343" width="30.5703125" style="474" customWidth="1"/>
    <col min="14344" max="14344" width="27.28515625" style="474" customWidth="1"/>
    <col min="14345" max="14345" width="32.5703125" style="474" customWidth="1"/>
    <col min="14346" max="14346" width="30.42578125" style="474" customWidth="1"/>
    <col min="14347" max="14347" width="24.28515625" style="474" customWidth="1"/>
    <col min="14348" max="14348" width="28" style="474" customWidth="1"/>
    <col min="14349" max="14349" width="19.42578125" style="474" customWidth="1"/>
    <col min="14350" max="14586" width="9.140625" style="474"/>
    <col min="14587" max="14587" width="14.5703125" style="474" customWidth="1"/>
    <col min="14588" max="14588" width="14.42578125" style="474" customWidth="1"/>
    <col min="14589" max="14589" width="58.140625" style="474" customWidth="1"/>
    <col min="14590" max="14590" width="30.42578125" style="474" customWidth="1"/>
    <col min="14591" max="14591" width="27.28515625" style="474" customWidth="1"/>
    <col min="14592" max="14592" width="30.85546875" style="474" customWidth="1"/>
    <col min="14593" max="14593" width="24.85546875" style="474" customWidth="1"/>
    <col min="14594" max="14594" width="27.28515625" style="474" customWidth="1"/>
    <col min="14595" max="14595" width="32" style="474" customWidth="1"/>
    <col min="14596" max="14596" width="25.5703125" style="474" customWidth="1"/>
    <col min="14597" max="14597" width="27.28515625" style="474" customWidth="1"/>
    <col min="14598" max="14598" width="31.42578125" style="474" customWidth="1"/>
    <col min="14599" max="14599" width="30.5703125" style="474" customWidth="1"/>
    <col min="14600" max="14600" width="27.28515625" style="474" customWidth="1"/>
    <col min="14601" max="14601" width="32.5703125" style="474" customWidth="1"/>
    <col min="14602" max="14602" width="30.42578125" style="474" customWidth="1"/>
    <col min="14603" max="14603" width="24.28515625" style="474" customWidth="1"/>
    <col min="14604" max="14604" width="28" style="474" customWidth="1"/>
    <col min="14605" max="14605" width="19.42578125" style="474" customWidth="1"/>
    <col min="14606" max="14842" width="9.140625" style="474"/>
    <col min="14843" max="14843" width="14.5703125" style="474" customWidth="1"/>
    <col min="14844" max="14844" width="14.42578125" style="474" customWidth="1"/>
    <col min="14845" max="14845" width="58.140625" style="474" customWidth="1"/>
    <col min="14846" max="14846" width="30.42578125" style="474" customWidth="1"/>
    <col min="14847" max="14847" width="27.28515625" style="474" customWidth="1"/>
    <col min="14848" max="14848" width="30.85546875" style="474" customWidth="1"/>
    <col min="14849" max="14849" width="24.85546875" style="474" customWidth="1"/>
    <col min="14850" max="14850" width="27.28515625" style="474" customWidth="1"/>
    <col min="14851" max="14851" width="32" style="474" customWidth="1"/>
    <col min="14852" max="14852" width="25.5703125" style="474" customWidth="1"/>
    <col min="14853" max="14853" width="27.28515625" style="474" customWidth="1"/>
    <col min="14854" max="14854" width="31.42578125" style="474" customWidth="1"/>
    <col min="14855" max="14855" width="30.5703125" style="474" customWidth="1"/>
    <col min="14856" max="14856" width="27.28515625" style="474" customWidth="1"/>
    <col min="14857" max="14857" width="32.5703125" style="474" customWidth="1"/>
    <col min="14858" max="14858" width="30.42578125" style="474" customWidth="1"/>
    <col min="14859" max="14859" width="24.28515625" style="474" customWidth="1"/>
    <col min="14860" max="14860" width="28" style="474" customWidth="1"/>
    <col min="14861" max="14861" width="19.42578125" style="474" customWidth="1"/>
    <col min="14862" max="15098" width="9.140625" style="474"/>
    <col min="15099" max="15099" width="14.5703125" style="474" customWidth="1"/>
    <col min="15100" max="15100" width="14.42578125" style="474" customWidth="1"/>
    <col min="15101" max="15101" width="58.140625" style="474" customWidth="1"/>
    <col min="15102" max="15102" width="30.42578125" style="474" customWidth="1"/>
    <col min="15103" max="15103" width="27.28515625" style="474" customWidth="1"/>
    <col min="15104" max="15104" width="30.85546875" style="474" customWidth="1"/>
    <col min="15105" max="15105" width="24.85546875" style="474" customWidth="1"/>
    <col min="15106" max="15106" width="27.28515625" style="474" customWidth="1"/>
    <col min="15107" max="15107" width="32" style="474" customWidth="1"/>
    <col min="15108" max="15108" width="25.5703125" style="474" customWidth="1"/>
    <col min="15109" max="15109" width="27.28515625" style="474" customWidth="1"/>
    <col min="15110" max="15110" width="31.42578125" style="474" customWidth="1"/>
    <col min="15111" max="15111" width="30.5703125" style="474" customWidth="1"/>
    <col min="15112" max="15112" width="27.28515625" style="474" customWidth="1"/>
    <col min="15113" max="15113" width="32.5703125" style="474" customWidth="1"/>
    <col min="15114" max="15114" width="30.42578125" style="474" customWidth="1"/>
    <col min="15115" max="15115" width="24.28515625" style="474" customWidth="1"/>
    <col min="15116" max="15116" width="28" style="474" customWidth="1"/>
    <col min="15117" max="15117" width="19.42578125" style="474" customWidth="1"/>
    <col min="15118" max="15354" width="9.140625" style="474"/>
    <col min="15355" max="15355" width="14.5703125" style="474" customWidth="1"/>
    <col min="15356" max="15356" width="14.42578125" style="474" customWidth="1"/>
    <col min="15357" max="15357" width="58.140625" style="474" customWidth="1"/>
    <col min="15358" max="15358" width="30.42578125" style="474" customWidth="1"/>
    <col min="15359" max="15359" width="27.28515625" style="474" customWidth="1"/>
    <col min="15360" max="15360" width="30.85546875" style="474" customWidth="1"/>
    <col min="15361" max="15361" width="24.85546875" style="474" customWidth="1"/>
    <col min="15362" max="15362" width="27.28515625" style="474" customWidth="1"/>
    <col min="15363" max="15363" width="32" style="474" customWidth="1"/>
    <col min="15364" max="15364" width="25.5703125" style="474" customWidth="1"/>
    <col min="15365" max="15365" width="27.28515625" style="474" customWidth="1"/>
    <col min="15366" max="15366" width="31.42578125" style="474" customWidth="1"/>
    <col min="15367" max="15367" width="30.5703125" style="474" customWidth="1"/>
    <col min="15368" max="15368" width="27.28515625" style="474" customWidth="1"/>
    <col min="15369" max="15369" width="32.5703125" style="474" customWidth="1"/>
    <col min="15370" max="15370" width="30.42578125" style="474" customWidth="1"/>
    <col min="15371" max="15371" width="24.28515625" style="474" customWidth="1"/>
    <col min="15372" max="15372" width="28" style="474" customWidth="1"/>
    <col min="15373" max="15373" width="19.42578125" style="474" customWidth="1"/>
    <col min="15374" max="15610" width="9.140625" style="474"/>
    <col min="15611" max="15611" width="14.5703125" style="474" customWidth="1"/>
    <col min="15612" max="15612" width="14.42578125" style="474" customWidth="1"/>
    <col min="15613" max="15613" width="58.140625" style="474" customWidth="1"/>
    <col min="15614" max="15614" width="30.42578125" style="474" customWidth="1"/>
    <col min="15615" max="15615" width="27.28515625" style="474" customWidth="1"/>
    <col min="15616" max="15616" width="30.85546875" style="474" customWidth="1"/>
    <col min="15617" max="15617" width="24.85546875" style="474" customWidth="1"/>
    <col min="15618" max="15618" width="27.28515625" style="474" customWidth="1"/>
    <col min="15619" max="15619" width="32" style="474" customWidth="1"/>
    <col min="15620" max="15620" width="25.5703125" style="474" customWidth="1"/>
    <col min="15621" max="15621" width="27.28515625" style="474" customWidth="1"/>
    <col min="15622" max="15622" width="31.42578125" style="474" customWidth="1"/>
    <col min="15623" max="15623" width="30.5703125" style="474" customWidth="1"/>
    <col min="15624" max="15624" width="27.28515625" style="474" customWidth="1"/>
    <col min="15625" max="15625" width="32.5703125" style="474" customWidth="1"/>
    <col min="15626" max="15626" width="30.42578125" style="474" customWidth="1"/>
    <col min="15627" max="15627" width="24.28515625" style="474" customWidth="1"/>
    <col min="15628" max="15628" width="28" style="474" customWidth="1"/>
    <col min="15629" max="15629" width="19.42578125" style="474" customWidth="1"/>
    <col min="15630" max="15866" width="9.140625" style="474"/>
    <col min="15867" max="15867" width="14.5703125" style="474" customWidth="1"/>
    <col min="15868" max="15868" width="14.42578125" style="474" customWidth="1"/>
    <col min="15869" max="15869" width="58.140625" style="474" customWidth="1"/>
    <col min="15870" max="15870" width="30.42578125" style="474" customWidth="1"/>
    <col min="15871" max="15871" width="27.28515625" style="474" customWidth="1"/>
    <col min="15872" max="15872" width="30.85546875" style="474" customWidth="1"/>
    <col min="15873" max="15873" width="24.85546875" style="474" customWidth="1"/>
    <col min="15874" max="15874" width="27.28515625" style="474" customWidth="1"/>
    <col min="15875" max="15875" width="32" style="474" customWidth="1"/>
    <col min="15876" max="15876" width="25.5703125" style="474" customWidth="1"/>
    <col min="15877" max="15877" width="27.28515625" style="474" customWidth="1"/>
    <col min="15878" max="15878" width="31.42578125" style="474" customWidth="1"/>
    <col min="15879" max="15879" width="30.5703125" style="474" customWidth="1"/>
    <col min="15880" max="15880" width="27.28515625" style="474" customWidth="1"/>
    <col min="15881" max="15881" width="32.5703125" style="474" customWidth="1"/>
    <col min="15882" max="15882" width="30.42578125" style="474" customWidth="1"/>
    <col min="15883" max="15883" width="24.28515625" style="474" customWidth="1"/>
    <col min="15884" max="15884" width="28" style="474" customWidth="1"/>
    <col min="15885" max="15885" width="19.42578125" style="474" customWidth="1"/>
    <col min="15886" max="16122" width="9.140625" style="474"/>
    <col min="16123" max="16123" width="14.5703125" style="474" customWidth="1"/>
    <col min="16124" max="16124" width="14.42578125" style="474" customWidth="1"/>
    <col min="16125" max="16125" width="58.140625" style="474" customWidth="1"/>
    <col min="16126" max="16126" width="30.42578125" style="474" customWidth="1"/>
    <col min="16127" max="16127" width="27.28515625" style="474" customWidth="1"/>
    <col min="16128" max="16128" width="30.85546875" style="474" customWidth="1"/>
    <col min="16129" max="16129" width="24.85546875" style="474" customWidth="1"/>
    <col min="16130" max="16130" width="27.28515625" style="474" customWidth="1"/>
    <col min="16131" max="16131" width="32" style="474" customWidth="1"/>
    <col min="16132" max="16132" width="25.5703125" style="474" customWidth="1"/>
    <col min="16133" max="16133" width="27.28515625" style="474" customWidth="1"/>
    <col min="16134" max="16134" width="31.42578125" style="474" customWidth="1"/>
    <col min="16135" max="16135" width="30.5703125" style="474" customWidth="1"/>
    <col min="16136" max="16136" width="27.28515625" style="474" customWidth="1"/>
    <col min="16137" max="16137" width="32.5703125" style="474" customWidth="1"/>
    <col min="16138" max="16138" width="30.42578125" style="474" customWidth="1"/>
    <col min="16139" max="16139" width="24.28515625" style="474" customWidth="1"/>
    <col min="16140" max="16140" width="28" style="474" customWidth="1"/>
    <col min="16141" max="16141" width="19.42578125" style="474" customWidth="1"/>
    <col min="16142" max="16384" width="9.140625" style="474"/>
  </cols>
  <sheetData>
    <row r="1" spans="2:13" x14ac:dyDescent="0.25">
      <c r="C1" s="507"/>
      <c r="D1" s="475"/>
      <c r="E1" s="475"/>
      <c r="F1" s="475"/>
      <c r="G1" s="475"/>
    </row>
    <row r="2" spans="2:13" s="495" customFormat="1" x14ac:dyDescent="0.25">
      <c r="B2" s="494"/>
      <c r="C2" s="510"/>
      <c r="D2" s="494"/>
      <c r="E2" s="494"/>
      <c r="F2" s="494"/>
      <c r="G2" s="289" t="s">
        <v>0</v>
      </c>
    </row>
    <row r="3" spans="2:13" s="495" customFormat="1" x14ac:dyDescent="0.25">
      <c r="B3" s="511"/>
      <c r="C3" s="510"/>
      <c r="D3" s="496"/>
      <c r="E3" s="496"/>
      <c r="F3" s="496"/>
      <c r="G3" s="478" t="s">
        <v>552</v>
      </c>
    </row>
    <row r="4" spans="2:13" s="495" customFormat="1" ht="15" customHeight="1" x14ac:dyDescent="0.25">
      <c r="B4" s="511"/>
      <c r="C4" s="510"/>
      <c r="D4" s="496"/>
      <c r="E4" s="496"/>
      <c r="F4" s="496"/>
      <c r="G4" s="478" t="s">
        <v>569</v>
      </c>
    </row>
    <row r="5" spans="2:13" ht="15" customHeight="1" x14ac:dyDescent="0.25">
      <c r="C5" s="512"/>
      <c r="L5" s="513" t="s">
        <v>70</v>
      </c>
    </row>
    <row r="6" spans="2:13" s="515" customFormat="1" x14ac:dyDescent="0.25">
      <c r="B6" s="838" t="s">
        <v>2</v>
      </c>
      <c r="C6" s="838" t="s">
        <v>570</v>
      </c>
      <c r="D6" s="843" t="s">
        <v>571</v>
      </c>
      <c r="E6" s="844"/>
      <c r="F6" s="844"/>
      <c r="G6" s="844"/>
      <c r="H6" s="844"/>
      <c r="I6" s="844"/>
      <c r="J6" s="845"/>
      <c r="K6" s="846" t="s">
        <v>572</v>
      </c>
      <c r="L6" s="849" t="s">
        <v>573</v>
      </c>
      <c r="M6" s="514"/>
    </row>
    <row r="7" spans="2:13" s="517" customFormat="1" ht="14.45" customHeight="1" x14ac:dyDescent="0.2">
      <c r="B7" s="839"/>
      <c r="C7" s="839"/>
      <c r="D7" s="852" t="s">
        <v>574</v>
      </c>
      <c r="E7" s="852"/>
      <c r="F7" s="852"/>
      <c r="G7" s="852"/>
      <c r="H7" s="852" t="s">
        <v>575</v>
      </c>
      <c r="I7" s="852"/>
      <c r="J7" s="852"/>
      <c r="K7" s="847"/>
      <c r="L7" s="850"/>
      <c r="M7" s="516"/>
    </row>
    <row r="8" spans="2:13" s="520" customFormat="1" ht="71.25" x14ac:dyDescent="0.2">
      <c r="B8" s="840"/>
      <c r="C8" s="839"/>
      <c r="D8" s="518" t="s">
        <v>576</v>
      </c>
      <c r="E8" s="518" t="s">
        <v>577</v>
      </c>
      <c r="F8" s="518" t="s">
        <v>578</v>
      </c>
      <c r="G8" s="518" t="s">
        <v>579</v>
      </c>
      <c r="H8" s="518" t="s">
        <v>577</v>
      </c>
      <c r="I8" s="518" t="s">
        <v>578</v>
      </c>
      <c r="J8" s="518" t="s">
        <v>579</v>
      </c>
      <c r="K8" s="848"/>
      <c r="L8" s="850"/>
      <c r="M8" s="519"/>
    </row>
    <row r="9" spans="2:13" s="520" customFormat="1" x14ac:dyDescent="0.2">
      <c r="B9" s="841"/>
      <c r="C9" s="842"/>
      <c r="D9" s="518"/>
      <c r="E9" s="518" t="s">
        <v>88</v>
      </c>
      <c r="F9" s="518" t="s">
        <v>89</v>
      </c>
      <c r="G9" s="518" t="s">
        <v>580</v>
      </c>
      <c r="H9" s="518" t="s">
        <v>91</v>
      </c>
      <c r="I9" s="518" t="s">
        <v>92</v>
      </c>
      <c r="J9" s="518" t="s">
        <v>581</v>
      </c>
      <c r="K9" s="521" t="s">
        <v>582</v>
      </c>
      <c r="L9" s="851"/>
      <c r="M9" s="519"/>
    </row>
    <row r="10" spans="2:13" s="527" customFormat="1" ht="14.25" x14ac:dyDescent="0.2">
      <c r="B10" s="522">
        <v>1</v>
      </c>
      <c r="C10" s="523" t="s">
        <v>583</v>
      </c>
      <c r="D10" s="524"/>
      <c r="E10" s="525"/>
      <c r="F10" s="525"/>
      <c r="G10" s="525"/>
      <c r="H10" s="525"/>
      <c r="I10" s="525"/>
      <c r="J10" s="525"/>
      <c r="K10" s="525"/>
      <c r="L10" s="526"/>
    </row>
    <row r="11" spans="2:13" s="509" customFormat="1" x14ac:dyDescent="0.25">
      <c r="B11" s="528">
        <v>1.1000000000000001</v>
      </c>
      <c r="C11" s="529" t="s">
        <v>584</v>
      </c>
      <c r="D11" s="530"/>
      <c r="E11" s="531"/>
      <c r="F11" s="531"/>
      <c r="G11" s="531"/>
      <c r="H11" s="531"/>
      <c r="I11" s="531"/>
      <c r="J11" s="531"/>
      <c r="K11" s="531"/>
      <c r="L11" s="532"/>
    </row>
    <row r="12" spans="2:13" s="509" customFormat="1" x14ac:dyDescent="0.25">
      <c r="B12" s="528">
        <v>1.2</v>
      </c>
      <c r="C12" s="533" t="s">
        <v>585</v>
      </c>
      <c r="D12" s="534"/>
      <c r="E12" s="531"/>
      <c r="F12" s="531"/>
      <c r="G12" s="531"/>
      <c r="H12" s="531"/>
      <c r="I12" s="531"/>
      <c r="J12" s="531"/>
      <c r="K12" s="531"/>
      <c r="L12" s="532"/>
    </row>
    <row r="13" spans="2:13" s="509" customFormat="1" x14ac:dyDescent="0.25">
      <c r="B13" s="535">
        <v>1.3</v>
      </c>
      <c r="C13" s="533" t="s">
        <v>158</v>
      </c>
      <c r="D13" s="530"/>
      <c r="E13" s="531"/>
      <c r="F13" s="531"/>
      <c r="G13" s="531"/>
      <c r="H13" s="531"/>
      <c r="I13" s="531"/>
      <c r="J13" s="531"/>
      <c r="K13" s="531"/>
      <c r="L13" s="532"/>
    </row>
    <row r="14" spans="2:13" s="527" customFormat="1" x14ac:dyDescent="0.2">
      <c r="B14" s="528"/>
      <c r="C14" s="533"/>
      <c r="D14" s="536"/>
      <c r="E14" s="525"/>
      <c r="F14" s="525"/>
      <c r="G14" s="525"/>
      <c r="H14" s="525"/>
      <c r="I14" s="525"/>
      <c r="J14" s="525"/>
      <c r="K14" s="525"/>
      <c r="L14" s="537"/>
    </row>
    <row r="15" spans="2:13" s="527" customFormat="1" ht="14.25" x14ac:dyDescent="0.2">
      <c r="B15" s="538">
        <v>2</v>
      </c>
      <c r="C15" s="539" t="s">
        <v>586</v>
      </c>
      <c r="D15" s="536"/>
      <c r="E15" s="525"/>
      <c r="F15" s="525"/>
      <c r="G15" s="525"/>
      <c r="H15" s="525"/>
      <c r="I15" s="525"/>
      <c r="J15" s="525"/>
      <c r="K15" s="525"/>
      <c r="L15" s="537"/>
    </row>
    <row r="16" spans="2:13" s="527" customFormat="1" x14ac:dyDescent="0.2">
      <c r="B16" s="540">
        <v>2.1</v>
      </c>
      <c r="C16" s="541" t="s">
        <v>587</v>
      </c>
      <c r="D16" s="536"/>
      <c r="E16" s="525"/>
      <c r="F16" s="525"/>
      <c r="G16" s="525"/>
      <c r="H16" s="525"/>
      <c r="I16" s="525"/>
      <c r="J16" s="525"/>
      <c r="K16" s="525"/>
      <c r="L16" s="537"/>
    </row>
    <row r="17" spans="2:13" s="527" customFormat="1" x14ac:dyDescent="0.2">
      <c r="B17" s="540">
        <v>2.2000000000000002</v>
      </c>
      <c r="C17" s="541" t="s">
        <v>588</v>
      </c>
      <c r="D17" s="536"/>
      <c r="E17" s="525"/>
      <c r="F17" s="525"/>
      <c r="G17" s="525"/>
      <c r="H17" s="525"/>
      <c r="I17" s="525"/>
      <c r="J17" s="525"/>
      <c r="K17" s="525"/>
      <c r="L17" s="537"/>
    </row>
    <row r="18" spans="2:13" s="527" customFormat="1" x14ac:dyDescent="0.2">
      <c r="B18" s="540">
        <v>2.2999999999999998</v>
      </c>
      <c r="C18" s="541" t="s">
        <v>585</v>
      </c>
      <c r="D18" s="536"/>
      <c r="E18" s="525"/>
      <c r="F18" s="525"/>
      <c r="G18" s="525"/>
      <c r="H18" s="525"/>
      <c r="I18" s="525"/>
      <c r="J18" s="525"/>
      <c r="K18" s="525"/>
      <c r="L18" s="537"/>
    </row>
    <row r="19" spans="2:13" s="545" customFormat="1" x14ac:dyDescent="0.2">
      <c r="B19" s="540">
        <v>2.4</v>
      </c>
      <c r="C19" s="533" t="s">
        <v>158</v>
      </c>
      <c r="D19" s="542"/>
      <c r="E19" s="543"/>
      <c r="F19" s="543"/>
      <c r="G19" s="525"/>
      <c r="H19" s="543"/>
      <c r="I19" s="543"/>
      <c r="J19" s="543"/>
      <c r="K19" s="525"/>
      <c r="L19" s="544"/>
      <c r="M19" s="527"/>
    </row>
    <row r="20" spans="2:13" s="545" customFormat="1" x14ac:dyDescent="0.2">
      <c r="B20" s="540"/>
      <c r="C20" s="533"/>
      <c r="D20" s="542"/>
      <c r="E20" s="543"/>
      <c r="F20" s="543"/>
      <c r="G20" s="525"/>
      <c r="H20" s="543"/>
      <c r="I20" s="543"/>
      <c r="J20" s="543"/>
      <c r="K20" s="525"/>
      <c r="L20" s="544"/>
      <c r="M20" s="527"/>
    </row>
    <row r="21" spans="2:13" s="545" customFormat="1" ht="14.25" x14ac:dyDescent="0.2">
      <c r="B21" s="538">
        <v>3</v>
      </c>
      <c r="C21" s="539" t="s">
        <v>589</v>
      </c>
      <c r="D21" s="542"/>
      <c r="E21" s="543"/>
      <c r="F21" s="543"/>
      <c r="G21" s="543"/>
      <c r="H21" s="543"/>
      <c r="I21" s="543"/>
      <c r="J21" s="543"/>
      <c r="K21" s="543"/>
      <c r="L21" s="544"/>
      <c r="M21" s="527"/>
    </row>
    <row r="22" spans="2:13" x14ac:dyDescent="0.25">
      <c r="B22" s="540">
        <v>3.1</v>
      </c>
      <c r="C22" s="541" t="s">
        <v>590</v>
      </c>
      <c r="D22" s="546"/>
      <c r="E22" s="547"/>
      <c r="F22" s="547"/>
      <c r="G22" s="547"/>
      <c r="H22" s="531"/>
      <c r="I22" s="531"/>
      <c r="J22" s="547"/>
      <c r="K22" s="547"/>
      <c r="L22" s="548"/>
    </row>
    <row r="23" spans="2:13" x14ac:dyDescent="0.25">
      <c r="B23" s="540">
        <v>3.2</v>
      </c>
      <c r="C23" s="541" t="s">
        <v>591</v>
      </c>
      <c r="D23" s="546"/>
      <c r="E23" s="547"/>
      <c r="F23" s="547"/>
      <c r="G23" s="547"/>
      <c r="H23" s="531"/>
      <c r="I23" s="531"/>
      <c r="J23" s="547"/>
      <c r="K23" s="547"/>
      <c r="L23" s="548"/>
    </row>
    <row r="24" spans="2:13" x14ac:dyDescent="0.25">
      <c r="B24" s="540">
        <v>3.3</v>
      </c>
      <c r="C24" s="541" t="s">
        <v>585</v>
      </c>
      <c r="D24" s="546"/>
      <c r="E24" s="547"/>
      <c r="F24" s="547"/>
      <c r="G24" s="547"/>
      <c r="H24" s="531"/>
      <c r="I24" s="531"/>
      <c r="J24" s="547"/>
      <c r="K24" s="547"/>
      <c r="L24" s="548"/>
    </row>
    <row r="25" spans="2:13" s="545" customFormat="1" x14ac:dyDescent="0.2">
      <c r="B25" s="540">
        <v>3.4</v>
      </c>
      <c r="C25" s="541" t="s">
        <v>592</v>
      </c>
      <c r="D25" s="542"/>
      <c r="E25" s="543"/>
      <c r="F25" s="543"/>
      <c r="G25" s="543"/>
      <c r="H25" s="543"/>
      <c r="I25" s="543"/>
      <c r="J25" s="543"/>
      <c r="K25" s="543"/>
      <c r="L25" s="544"/>
      <c r="M25" s="527"/>
    </row>
    <row r="26" spans="2:13" s="545" customFormat="1" x14ac:dyDescent="0.2">
      <c r="B26" s="540"/>
      <c r="C26" s="541"/>
      <c r="D26" s="544"/>
      <c r="E26" s="544"/>
      <c r="F26" s="544"/>
      <c r="G26" s="544"/>
      <c r="H26" s="544"/>
      <c r="I26" s="544"/>
      <c r="J26" s="544"/>
      <c r="K26" s="544"/>
      <c r="L26" s="544"/>
      <c r="M26" s="527"/>
    </row>
    <row r="27" spans="2:13" s="545" customFormat="1" ht="14.25" x14ac:dyDescent="0.2">
      <c r="B27" s="538">
        <v>4</v>
      </c>
      <c r="C27" s="539" t="s">
        <v>593</v>
      </c>
      <c r="D27" s="544"/>
      <c r="E27" s="544"/>
      <c r="F27" s="544"/>
      <c r="G27" s="544"/>
      <c r="H27" s="544"/>
      <c r="I27" s="544"/>
      <c r="J27" s="544"/>
      <c r="K27" s="544"/>
      <c r="L27" s="544"/>
      <c r="M27" s="527"/>
    </row>
    <row r="28" spans="2:13" s="545" customFormat="1" x14ac:dyDescent="0.2">
      <c r="B28" s="540"/>
      <c r="C28" s="541"/>
      <c r="D28" s="542"/>
      <c r="E28" s="543"/>
      <c r="F28" s="543"/>
      <c r="G28" s="525"/>
      <c r="H28" s="543"/>
      <c r="I28" s="543"/>
      <c r="J28" s="543"/>
      <c r="K28" s="525"/>
      <c r="L28" s="544"/>
      <c r="M28" s="527"/>
    </row>
    <row r="29" spans="2:13" s="545" customFormat="1" ht="18" customHeight="1" x14ac:dyDescent="0.2">
      <c r="B29" s="538">
        <v>5</v>
      </c>
      <c r="C29" s="539" t="s">
        <v>594</v>
      </c>
      <c r="D29" s="542"/>
      <c r="E29" s="543"/>
      <c r="F29" s="525"/>
      <c r="G29" s="543"/>
      <c r="H29" s="543"/>
      <c r="I29" s="543"/>
      <c r="J29" s="543"/>
      <c r="K29" s="525"/>
      <c r="L29" s="549"/>
      <c r="M29" s="527"/>
    </row>
    <row r="30" spans="2:13" s="545" customFormat="1" ht="18" customHeight="1" x14ac:dyDescent="0.2">
      <c r="B30" s="540"/>
      <c r="C30" s="541"/>
      <c r="D30" s="542"/>
      <c r="E30" s="543"/>
      <c r="F30" s="525"/>
      <c r="G30" s="543"/>
      <c r="H30" s="543"/>
      <c r="I30" s="543"/>
      <c r="J30" s="543"/>
      <c r="K30" s="525"/>
      <c r="L30" s="549"/>
      <c r="M30" s="527"/>
    </row>
    <row r="31" spans="2:13" x14ac:dyDescent="0.25">
      <c r="B31" s="538">
        <v>6</v>
      </c>
      <c r="C31" s="550" t="s">
        <v>595</v>
      </c>
      <c r="D31" s="546"/>
      <c r="E31" s="547"/>
      <c r="F31" s="547"/>
      <c r="G31" s="547"/>
      <c r="H31" s="547"/>
      <c r="I31" s="547"/>
      <c r="J31" s="547"/>
      <c r="K31" s="547"/>
      <c r="L31" s="548"/>
    </row>
    <row r="32" spans="2:13" x14ac:dyDescent="0.25">
      <c r="B32" s="551"/>
      <c r="C32" s="552"/>
      <c r="D32" s="546"/>
      <c r="E32" s="547"/>
      <c r="F32" s="547"/>
      <c r="G32" s="547"/>
      <c r="H32" s="547"/>
      <c r="I32" s="547"/>
      <c r="J32" s="547"/>
      <c r="K32" s="547"/>
      <c r="L32" s="548"/>
    </row>
    <row r="33" spans="2:13" x14ac:dyDescent="0.25">
      <c r="B33" s="538">
        <v>7</v>
      </c>
      <c r="C33" s="550" t="s">
        <v>585</v>
      </c>
      <c r="D33" s="546"/>
      <c r="E33" s="547"/>
      <c r="F33" s="547"/>
      <c r="G33" s="547"/>
      <c r="H33" s="547"/>
      <c r="I33" s="547"/>
      <c r="J33" s="547"/>
      <c r="K33" s="547"/>
      <c r="L33" s="548"/>
    </row>
    <row r="34" spans="2:13" x14ac:dyDescent="0.25">
      <c r="B34" s="551"/>
      <c r="C34" s="552"/>
      <c r="D34" s="546"/>
      <c r="E34" s="547"/>
      <c r="F34" s="547"/>
      <c r="G34" s="547"/>
      <c r="H34" s="547"/>
      <c r="I34" s="547"/>
      <c r="J34" s="547"/>
      <c r="K34" s="547"/>
      <c r="L34" s="548"/>
    </row>
    <row r="35" spans="2:13" s="545" customFormat="1" ht="14.25" x14ac:dyDescent="0.2">
      <c r="B35" s="538">
        <v>8</v>
      </c>
      <c r="C35" s="539" t="s">
        <v>596</v>
      </c>
      <c r="D35" s="553"/>
      <c r="E35" s="543"/>
      <c r="F35" s="543"/>
      <c r="G35" s="525"/>
      <c r="H35" s="543"/>
      <c r="I35" s="543"/>
      <c r="J35" s="543"/>
      <c r="K35" s="525"/>
      <c r="L35" s="549"/>
      <c r="M35" s="527"/>
    </row>
    <row r="37" spans="2:13" x14ac:dyDescent="0.25">
      <c r="C37" s="474" t="s">
        <v>557</v>
      </c>
    </row>
  </sheetData>
  <mergeCells count="7">
    <mergeCell ref="B6:B9"/>
    <mergeCell ref="C6:C9"/>
    <mergeCell ref="D6:J6"/>
    <mergeCell ref="K6:K8"/>
    <mergeCell ref="L6:L9"/>
    <mergeCell ref="D7:G7"/>
    <mergeCell ref="H7:J7"/>
  </mergeCells>
  <printOptions horizontalCentered="1"/>
  <pageMargins left="0.35433070866141703" right="0.23622047244094499" top="0.82677165354330695" bottom="0.62992125984252001" header="0.31496062992126" footer="0.196850393700787"/>
  <pageSetup paperSize="9" scale="64" fitToHeight="2"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pageSetUpPr fitToPage="1"/>
  </sheetPr>
  <dimension ref="B1:O76"/>
  <sheetViews>
    <sheetView showGridLines="0" view="pageBreakPreview" zoomScale="70" zoomScaleNormal="60" zoomScaleSheetLayoutView="70" workbookViewId="0">
      <selection activeCell="B2" sqref="B2:D2"/>
    </sheetView>
  </sheetViews>
  <sheetFormatPr defaultColWidth="9.140625" defaultRowHeight="15" x14ac:dyDescent="0.25"/>
  <cols>
    <col min="1" max="1" width="4.7109375" style="555" customWidth="1"/>
    <col min="2" max="2" width="9.140625" style="555" customWidth="1"/>
    <col min="3" max="3" width="16.5703125" style="555" customWidth="1"/>
    <col min="4" max="4" width="18.42578125" style="555" customWidth="1"/>
    <col min="5" max="5" width="20.85546875" style="557" customWidth="1"/>
    <col min="6" max="6" width="16.5703125" style="557" customWidth="1"/>
    <col min="7" max="7" width="16.5703125" style="555" customWidth="1"/>
    <col min="8" max="10" width="16.5703125" style="557" customWidth="1"/>
    <col min="11" max="11" width="16.5703125" style="555" customWidth="1"/>
    <col min="12" max="12" width="16.5703125" style="557" customWidth="1"/>
    <col min="13" max="13" width="16.5703125" style="558" customWidth="1"/>
    <col min="14" max="14" width="23.140625" style="555" customWidth="1"/>
    <col min="15" max="256" width="9.140625" style="555"/>
    <col min="257" max="257" width="4.7109375" style="555" customWidth="1"/>
    <col min="258" max="258" width="10.5703125" style="555" customWidth="1"/>
    <col min="259" max="259" width="49.140625" style="555" customWidth="1"/>
    <col min="260" max="260" width="68.5703125" style="555" customWidth="1"/>
    <col min="261" max="261" width="35.42578125" style="555" customWidth="1"/>
    <col min="262" max="262" width="21" style="555" customWidth="1"/>
    <col min="263" max="263" width="28.42578125" style="555" customWidth="1"/>
    <col min="264" max="264" width="30.7109375" style="555" customWidth="1"/>
    <col min="265" max="265" width="29.5703125" style="555" customWidth="1"/>
    <col min="266" max="266" width="33.5703125" style="555" customWidth="1"/>
    <col min="267" max="267" width="26.5703125" style="555" customWidth="1"/>
    <col min="268" max="268" width="31.5703125" style="555" customWidth="1"/>
    <col min="269" max="269" width="34.28515625" style="555" customWidth="1"/>
    <col min="270" max="270" width="45.140625" style="555" customWidth="1"/>
    <col min="271" max="512" width="9.140625" style="555"/>
    <col min="513" max="513" width="4.7109375" style="555" customWidth="1"/>
    <col min="514" max="514" width="10.5703125" style="555" customWidth="1"/>
    <col min="515" max="515" width="49.140625" style="555" customWidth="1"/>
    <col min="516" max="516" width="68.5703125" style="555" customWidth="1"/>
    <col min="517" max="517" width="35.42578125" style="555" customWidth="1"/>
    <col min="518" max="518" width="21" style="555" customWidth="1"/>
    <col min="519" max="519" width="28.42578125" style="555" customWidth="1"/>
    <col min="520" max="520" width="30.7109375" style="555" customWidth="1"/>
    <col min="521" max="521" width="29.5703125" style="555" customWidth="1"/>
    <col min="522" max="522" width="33.5703125" style="555" customWidth="1"/>
    <col min="523" max="523" width="26.5703125" style="555" customWidth="1"/>
    <col min="524" max="524" width="31.5703125" style="555" customWidth="1"/>
    <col min="525" max="525" width="34.28515625" style="555" customWidth="1"/>
    <col min="526" max="526" width="45.140625" style="555" customWidth="1"/>
    <col min="527" max="768" width="9.140625" style="555"/>
    <col min="769" max="769" width="4.7109375" style="555" customWidth="1"/>
    <col min="770" max="770" width="10.5703125" style="555" customWidth="1"/>
    <col min="771" max="771" width="49.140625" style="555" customWidth="1"/>
    <col min="772" max="772" width="68.5703125" style="555" customWidth="1"/>
    <col min="773" max="773" width="35.42578125" style="555" customWidth="1"/>
    <col min="774" max="774" width="21" style="555" customWidth="1"/>
    <col min="775" max="775" width="28.42578125" style="555" customWidth="1"/>
    <col min="776" max="776" width="30.7109375" style="555" customWidth="1"/>
    <col min="777" max="777" width="29.5703125" style="555" customWidth="1"/>
    <col min="778" max="778" width="33.5703125" style="555" customWidth="1"/>
    <col min="779" max="779" width="26.5703125" style="555" customWidth="1"/>
    <col min="780" max="780" width="31.5703125" style="555" customWidth="1"/>
    <col min="781" max="781" width="34.28515625" style="555" customWidth="1"/>
    <col min="782" max="782" width="45.140625" style="555" customWidth="1"/>
    <col min="783" max="1024" width="9.140625" style="555"/>
    <col min="1025" max="1025" width="4.7109375" style="555" customWidth="1"/>
    <col min="1026" max="1026" width="10.5703125" style="555" customWidth="1"/>
    <col min="1027" max="1027" width="49.140625" style="555" customWidth="1"/>
    <col min="1028" max="1028" width="68.5703125" style="555" customWidth="1"/>
    <col min="1029" max="1029" width="35.42578125" style="555" customWidth="1"/>
    <col min="1030" max="1030" width="21" style="555" customWidth="1"/>
    <col min="1031" max="1031" width="28.42578125" style="555" customWidth="1"/>
    <col min="1032" max="1032" width="30.7109375" style="555" customWidth="1"/>
    <col min="1033" max="1033" width="29.5703125" style="555" customWidth="1"/>
    <col min="1034" max="1034" width="33.5703125" style="555" customWidth="1"/>
    <col min="1035" max="1035" width="26.5703125" style="555" customWidth="1"/>
    <col min="1036" max="1036" width="31.5703125" style="555" customWidth="1"/>
    <col min="1037" max="1037" width="34.28515625" style="555" customWidth="1"/>
    <col min="1038" max="1038" width="45.140625" style="555" customWidth="1"/>
    <col min="1039" max="1280" width="9.140625" style="555"/>
    <col min="1281" max="1281" width="4.7109375" style="555" customWidth="1"/>
    <col min="1282" max="1282" width="10.5703125" style="555" customWidth="1"/>
    <col min="1283" max="1283" width="49.140625" style="555" customWidth="1"/>
    <col min="1284" max="1284" width="68.5703125" style="555" customWidth="1"/>
    <col min="1285" max="1285" width="35.42578125" style="555" customWidth="1"/>
    <col min="1286" max="1286" width="21" style="555" customWidth="1"/>
    <col min="1287" max="1287" width="28.42578125" style="555" customWidth="1"/>
    <col min="1288" max="1288" width="30.7109375" style="555" customWidth="1"/>
    <col min="1289" max="1289" width="29.5703125" style="555" customWidth="1"/>
    <col min="1290" max="1290" width="33.5703125" style="555" customWidth="1"/>
    <col min="1291" max="1291" width="26.5703125" style="555" customWidth="1"/>
    <col min="1292" max="1292" width="31.5703125" style="555" customWidth="1"/>
    <col min="1293" max="1293" width="34.28515625" style="555" customWidth="1"/>
    <col min="1294" max="1294" width="45.140625" style="555" customWidth="1"/>
    <col min="1295" max="1536" width="9.140625" style="555"/>
    <col min="1537" max="1537" width="4.7109375" style="555" customWidth="1"/>
    <col min="1538" max="1538" width="10.5703125" style="555" customWidth="1"/>
    <col min="1539" max="1539" width="49.140625" style="555" customWidth="1"/>
    <col min="1540" max="1540" width="68.5703125" style="555" customWidth="1"/>
    <col min="1541" max="1541" width="35.42578125" style="555" customWidth="1"/>
    <col min="1542" max="1542" width="21" style="555" customWidth="1"/>
    <col min="1543" max="1543" width="28.42578125" style="555" customWidth="1"/>
    <col min="1544" max="1544" width="30.7109375" style="555" customWidth="1"/>
    <col min="1545" max="1545" width="29.5703125" style="555" customWidth="1"/>
    <col min="1546" max="1546" width="33.5703125" style="555" customWidth="1"/>
    <col min="1547" max="1547" width="26.5703125" style="555" customWidth="1"/>
    <col min="1548" max="1548" width="31.5703125" style="555" customWidth="1"/>
    <col min="1549" max="1549" width="34.28515625" style="555" customWidth="1"/>
    <col min="1550" max="1550" width="45.140625" style="555" customWidth="1"/>
    <col min="1551" max="1792" width="9.140625" style="555"/>
    <col min="1793" max="1793" width="4.7109375" style="555" customWidth="1"/>
    <col min="1794" max="1794" width="10.5703125" style="555" customWidth="1"/>
    <col min="1795" max="1795" width="49.140625" style="555" customWidth="1"/>
    <col min="1796" max="1796" width="68.5703125" style="555" customWidth="1"/>
    <col min="1797" max="1797" width="35.42578125" style="555" customWidth="1"/>
    <col min="1798" max="1798" width="21" style="555" customWidth="1"/>
    <col min="1799" max="1799" width="28.42578125" style="555" customWidth="1"/>
    <col min="1800" max="1800" width="30.7109375" style="555" customWidth="1"/>
    <col min="1801" max="1801" width="29.5703125" style="555" customWidth="1"/>
    <col min="1802" max="1802" width="33.5703125" style="555" customWidth="1"/>
    <col min="1803" max="1803" width="26.5703125" style="555" customWidth="1"/>
    <col min="1804" max="1804" width="31.5703125" style="555" customWidth="1"/>
    <col min="1805" max="1805" width="34.28515625" style="555" customWidth="1"/>
    <col min="1806" max="1806" width="45.140625" style="555" customWidth="1"/>
    <col min="1807" max="2048" width="9.140625" style="555"/>
    <col min="2049" max="2049" width="4.7109375" style="555" customWidth="1"/>
    <col min="2050" max="2050" width="10.5703125" style="555" customWidth="1"/>
    <col min="2051" max="2051" width="49.140625" style="555" customWidth="1"/>
    <col min="2052" max="2052" width="68.5703125" style="555" customWidth="1"/>
    <col min="2053" max="2053" width="35.42578125" style="555" customWidth="1"/>
    <col min="2054" max="2054" width="21" style="555" customWidth="1"/>
    <col min="2055" max="2055" width="28.42578125" style="555" customWidth="1"/>
    <col min="2056" max="2056" width="30.7109375" style="555" customWidth="1"/>
    <col min="2057" max="2057" width="29.5703125" style="555" customWidth="1"/>
    <col min="2058" max="2058" width="33.5703125" style="555" customWidth="1"/>
    <col min="2059" max="2059" width="26.5703125" style="555" customWidth="1"/>
    <col min="2060" max="2060" width="31.5703125" style="555" customWidth="1"/>
    <col min="2061" max="2061" width="34.28515625" style="555" customWidth="1"/>
    <col min="2062" max="2062" width="45.140625" style="555" customWidth="1"/>
    <col min="2063" max="2304" width="9.140625" style="555"/>
    <col min="2305" max="2305" width="4.7109375" style="555" customWidth="1"/>
    <col min="2306" max="2306" width="10.5703125" style="555" customWidth="1"/>
    <col min="2307" max="2307" width="49.140625" style="555" customWidth="1"/>
    <col min="2308" max="2308" width="68.5703125" style="555" customWidth="1"/>
    <col min="2309" max="2309" width="35.42578125" style="555" customWidth="1"/>
    <col min="2310" max="2310" width="21" style="555" customWidth="1"/>
    <col min="2311" max="2311" width="28.42578125" style="555" customWidth="1"/>
    <col min="2312" max="2312" width="30.7109375" style="555" customWidth="1"/>
    <col min="2313" max="2313" width="29.5703125" style="555" customWidth="1"/>
    <col min="2314" max="2314" width="33.5703125" style="555" customWidth="1"/>
    <col min="2315" max="2315" width="26.5703125" style="555" customWidth="1"/>
    <col min="2316" max="2316" width="31.5703125" style="555" customWidth="1"/>
    <col min="2317" max="2317" width="34.28515625" style="555" customWidth="1"/>
    <col min="2318" max="2318" width="45.140625" style="555" customWidth="1"/>
    <col min="2319" max="2560" width="9.140625" style="555"/>
    <col min="2561" max="2561" width="4.7109375" style="555" customWidth="1"/>
    <col min="2562" max="2562" width="10.5703125" style="555" customWidth="1"/>
    <col min="2563" max="2563" width="49.140625" style="555" customWidth="1"/>
    <col min="2564" max="2564" width="68.5703125" style="555" customWidth="1"/>
    <col min="2565" max="2565" width="35.42578125" style="555" customWidth="1"/>
    <col min="2566" max="2566" width="21" style="555" customWidth="1"/>
    <col min="2567" max="2567" width="28.42578125" style="555" customWidth="1"/>
    <col min="2568" max="2568" width="30.7109375" style="555" customWidth="1"/>
    <col min="2569" max="2569" width="29.5703125" style="555" customWidth="1"/>
    <col min="2570" max="2570" width="33.5703125" style="555" customWidth="1"/>
    <col min="2571" max="2571" width="26.5703125" style="555" customWidth="1"/>
    <col min="2572" max="2572" width="31.5703125" style="555" customWidth="1"/>
    <col min="2573" max="2573" width="34.28515625" style="555" customWidth="1"/>
    <col min="2574" max="2574" width="45.140625" style="555" customWidth="1"/>
    <col min="2575" max="2816" width="9.140625" style="555"/>
    <col min="2817" max="2817" width="4.7109375" style="555" customWidth="1"/>
    <col min="2818" max="2818" width="10.5703125" style="555" customWidth="1"/>
    <col min="2819" max="2819" width="49.140625" style="555" customWidth="1"/>
    <col min="2820" max="2820" width="68.5703125" style="555" customWidth="1"/>
    <col min="2821" max="2821" width="35.42578125" style="555" customWidth="1"/>
    <col min="2822" max="2822" width="21" style="555" customWidth="1"/>
    <col min="2823" max="2823" width="28.42578125" style="555" customWidth="1"/>
    <col min="2824" max="2824" width="30.7109375" style="555" customWidth="1"/>
    <col min="2825" max="2825" width="29.5703125" style="555" customWidth="1"/>
    <col min="2826" max="2826" width="33.5703125" style="555" customWidth="1"/>
    <col min="2827" max="2827" width="26.5703125" style="555" customWidth="1"/>
    <col min="2828" max="2828" width="31.5703125" style="555" customWidth="1"/>
    <col min="2829" max="2829" width="34.28515625" style="555" customWidth="1"/>
    <col min="2830" max="2830" width="45.140625" style="555" customWidth="1"/>
    <col min="2831" max="3072" width="9.140625" style="555"/>
    <col min="3073" max="3073" width="4.7109375" style="555" customWidth="1"/>
    <col min="3074" max="3074" width="10.5703125" style="555" customWidth="1"/>
    <col min="3075" max="3075" width="49.140625" style="555" customWidth="1"/>
    <col min="3076" max="3076" width="68.5703125" style="555" customWidth="1"/>
    <col min="3077" max="3077" width="35.42578125" style="555" customWidth="1"/>
    <col min="3078" max="3078" width="21" style="555" customWidth="1"/>
    <col min="3079" max="3079" width="28.42578125" style="555" customWidth="1"/>
    <col min="3080" max="3080" width="30.7109375" style="555" customWidth="1"/>
    <col min="3081" max="3081" width="29.5703125" style="555" customWidth="1"/>
    <col min="3082" max="3082" width="33.5703125" style="555" customWidth="1"/>
    <col min="3083" max="3083" width="26.5703125" style="555" customWidth="1"/>
    <col min="3084" max="3084" width="31.5703125" style="555" customWidth="1"/>
    <col min="3085" max="3085" width="34.28515625" style="555" customWidth="1"/>
    <col min="3086" max="3086" width="45.140625" style="555" customWidth="1"/>
    <col min="3087" max="3328" width="9.140625" style="555"/>
    <col min="3329" max="3329" width="4.7109375" style="555" customWidth="1"/>
    <col min="3330" max="3330" width="10.5703125" style="555" customWidth="1"/>
    <col min="3331" max="3331" width="49.140625" style="555" customWidth="1"/>
    <col min="3332" max="3332" width="68.5703125" style="555" customWidth="1"/>
    <col min="3333" max="3333" width="35.42578125" style="555" customWidth="1"/>
    <col min="3334" max="3334" width="21" style="555" customWidth="1"/>
    <col min="3335" max="3335" width="28.42578125" style="555" customWidth="1"/>
    <col min="3336" max="3336" width="30.7109375" style="555" customWidth="1"/>
    <col min="3337" max="3337" width="29.5703125" style="555" customWidth="1"/>
    <col min="3338" max="3338" width="33.5703125" style="555" customWidth="1"/>
    <col min="3339" max="3339" width="26.5703125" style="555" customWidth="1"/>
    <col min="3340" max="3340" width="31.5703125" style="555" customWidth="1"/>
    <col min="3341" max="3341" width="34.28515625" style="555" customWidth="1"/>
    <col min="3342" max="3342" width="45.140625" style="555" customWidth="1"/>
    <col min="3343" max="3584" width="9.140625" style="555"/>
    <col min="3585" max="3585" width="4.7109375" style="555" customWidth="1"/>
    <col min="3586" max="3586" width="10.5703125" style="555" customWidth="1"/>
    <col min="3587" max="3587" width="49.140625" style="555" customWidth="1"/>
    <col min="3588" max="3588" width="68.5703125" style="555" customWidth="1"/>
    <col min="3589" max="3589" width="35.42578125" style="555" customWidth="1"/>
    <col min="3590" max="3590" width="21" style="555" customWidth="1"/>
    <col min="3591" max="3591" width="28.42578125" style="555" customWidth="1"/>
    <col min="3592" max="3592" width="30.7109375" style="555" customWidth="1"/>
    <col min="3593" max="3593" width="29.5703125" style="555" customWidth="1"/>
    <col min="3594" max="3594" width="33.5703125" style="555" customWidth="1"/>
    <col min="3595" max="3595" width="26.5703125" style="555" customWidth="1"/>
    <col min="3596" max="3596" width="31.5703125" style="555" customWidth="1"/>
    <col min="3597" max="3597" width="34.28515625" style="555" customWidth="1"/>
    <col min="3598" max="3598" width="45.140625" style="555" customWidth="1"/>
    <col min="3599" max="3840" width="9.140625" style="555"/>
    <col min="3841" max="3841" width="4.7109375" style="555" customWidth="1"/>
    <col min="3842" max="3842" width="10.5703125" style="555" customWidth="1"/>
    <col min="3843" max="3843" width="49.140625" style="555" customWidth="1"/>
    <col min="3844" max="3844" width="68.5703125" style="555" customWidth="1"/>
    <col min="3845" max="3845" width="35.42578125" style="555" customWidth="1"/>
    <col min="3846" max="3846" width="21" style="555" customWidth="1"/>
    <col min="3847" max="3847" width="28.42578125" style="555" customWidth="1"/>
    <col min="3848" max="3848" width="30.7109375" style="555" customWidth="1"/>
    <col min="3849" max="3849" width="29.5703125" style="555" customWidth="1"/>
    <col min="3850" max="3850" width="33.5703125" style="555" customWidth="1"/>
    <col min="3851" max="3851" width="26.5703125" style="555" customWidth="1"/>
    <col min="3852" max="3852" width="31.5703125" style="555" customWidth="1"/>
    <col min="3853" max="3853" width="34.28515625" style="555" customWidth="1"/>
    <col min="3854" max="3854" width="45.140625" style="555" customWidth="1"/>
    <col min="3855" max="4096" width="9.140625" style="555"/>
    <col min="4097" max="4097" width="4.7109375" style="555" customWidth="1"/>
    <col min="4098" max="4098" width="10.5703125" style="555" customWidth="1"/>
    <col min="4099" max="4099" width="49.140625" style="555" customWidth="1"/>
    <col min="4100" max="4100" width="68.5703125" style="555" customWidth="1"/>
    <col min="4101" max="4101" width="35.42578125" style="555" customWidth="1"/>
    <col min="4102" max="4102" width="21" style="555" customWidth="1"/>
    <col min="4103" max="4103" width="28.42578125" style="555" customWidth="1"/>
    <col min="4104" max="4104" width="30.7109375" style="555" customWidth="1"/>
    <col min="4105" max="4105" width="29.5703125" style="555" customWidth="1"/>
    <col min="4106" max="4106" width="33.5703125" style="555" customWidth="1"/>
    <col min="4107" max="4107" width="26.5703125" style="555" customWidth="1"/>
    <col min="4108" max="4108" width="31.5703125" style="555" customWidth="1"/>
    <col min="4109" max="4109" width="34.28515625" style="555" customWidth="1"/>
    <col min="4110" max="4110" width="45.140625" style="555" customWidth="1"/>
    <col min="4111" max="4352" width="9.140625" style="555"/>
    <col min="4353" max="4353" width="4.7109375" style="555" customWidth="1"/>
    <col min="4354" max="4354" width="10.5703125" style="555" customWidth="1"/>
    <col min="4355" max="4355" width="49.140625" style="555" customWidth="1"/>
    <col min="4356" max="4356" width="68.5703125" style="555" customWidth="1"/>
    <col min="4357" max="4357" width="35.42578125" style="555" customWidth="1"/>
    <col min="4358" max="4358" width="21" style="555" customWidth="1"/>
    <col min="4359" max="4359" width="28.42578125" style="555" customWidth="1"/>
    <col min="4360" max="4360" width="30.7109375" style="555" customWidth="1"/>
    <col min="4361" max="4361" width="29.5703125" style="555" customWidth="1"/>
    <col min="4362" max="4362" width="33.5703125" style="555" customWidth="1"/>
    <col min="4363" max="4363" width="26.5703125" style="555" customWidth="1"/>
    <col min="4364" max="4364" width="31.5703125" style="555" customWidth="1"/>
    <col min="4365" max="4365" width="34.28515625" style="555" customWidth="1"/>
    <col min="4366" max="4366" width="45.140625" style="555" customWidth="1"/>
    <col min="4367" max="4608" width="9.140625" style="555"/>
    <col min="4609" max="4609" width="4.7109375" style="555" customWidth="1"/>
    <col min="4610" max="4610" width="10.5703125" style="555" customWidth="1"/>
    <col min="4611" max="4611" width="49.140625" style="555" customWidth="1"/>
    <col min="4612" max="4612" width="68.5703125" style="555" customWidth="1"/>
    <col min="4613" max="4613" width="35.42578125" style="555" customWidth="1"/>
    <col min="4614" max="4614" width="21" style="555" customWidth="1"/>
    <col min="4615" max="4615" width="28.42578125" style="555" customWidth="1"/>
    <col min="4616" max="4616" width="30.7109375" style="555" customWidth="1"/>
    <col min="4617" max="4617" width="29.5703125" style="555" customWidth="1"/>
    <col min="4618" max="4618" width="33.5703125" style="555" customWidth="1"/>
    <col min="4619" max="4619" width="26.5703125" style="555" customWidth="1"/>
    <col min="4620" max="4620" width="31.5703125" style="555" customWidth="1"/>
    <col min="4621" max="4621" width="34.28515625" style="555" customWidth="1"/>
    <col min="4622" max="4622" width="45.140625" style="555" customWidth="1"/>
    <col min="4623" max="4864" width="9.140625" style="555"/>
    <col min="4865" max="4865" width="4.7109375" style="555" customWidth="1"/>
    <col min="4866" max="4866" width="10.5703125" style="555" customWidth="1"/>
    <col min="4867" max="4867" width="49.140625" style="555" customWidth="1"/>
    <col min="4868" max="4868" width="68.5703125" style="555" customWidth="1"/>
    <col min="4869" max="4869" width="35.42578125" style="555" customWidth="1"/>
    <col min="4870" max="4870" width="21" style="555" customWidth="1"/>
    <col min="4871" max="4871" width="28.42578125" style="555" customWidth="1"/>
    <col min="4872" max="4872" width="30.7109375" style="555" customWidth="1"/>
    <col min="4873" max="4873" width="29.5703125" style="555" customWidth="1"/>
    <col min="4874" max="4874" width="33.5703125" style="555" customWidth="1"/>
    <col min="4875" max="4875" width="26.5703125" style="555" customWidth="1"/>
    <col min="4876" max="4876" width="31.5703125" style="555" customWidth="1"/>
    <col min="4877" max="4877" width="34.28515625" style="555" customWidth="1"/>
    <col min="4878" max="4878" width="45.140625" style="555" customWidth="1"/>
    <col min="4879" max="5120" width="9.140625" style="555"/>
    <col min="5121" max="5121" width="4.7109375" style="555" customWidth="1"/>
    <col min="5122" max="5122" width="10.5703125" style="555" customWidth="1"/>
    <col min="5123" max="5123" width="49.140625" style="555" customWidth="1"/>
    <col min="5124" max="5124" width="68.5703125" style="555" customWidth="1"/>
    <col min="5125" max="5125" width="35.42578125" style="555" customWidth="1"/>
    <col min="5126" max="5126" width="21" style="555" customWidth="1"/>
    <col min="5127" max="5127" width="28.42578125" style="555" customWidth="1"/>
    <col min="5128" max="5128" width="30.7109375" style="555" customWidth="1"/>
    <col min="5129" max="5129" width="29.5703125" style="555" customWidth="1"/>
    <col min="5130" max="5130" width="33.5703125" style="555" customWidth="1"/>
    <col min="5131" max="5131" width="26.5703125" style="555" customWidth="1"/>
    <col min="5132" max="5132" width="31.5703125" style="555" customWidth="1"/>
    <col min="5133" max="5133" width="34.28515625" style="555" customWidth="1"/>
    <col min="5134" max="5134" width="45.140625" style="555" customWidth="1"/>
    <col min="5135" max="5376" width="9.140625" style="555"/>
    <col min="5377" max="5377" width="4.7109375" style="555" customWidth="1"/>
    <col min="5378" max="5378" width="10.5703125" style="555" customWidth="1"/>
    <col min="5379" max="5379" width="49.140625" style="555" customWidth="1"/>
    <col min="5380" max="5380" width="68.5703125" style="555" customWidth="1"/>
    <col min="5381" max="5381" width="35.42578125" style="555" customWidth="1"/>
    <col min="5382" max="5382" width="21" style="555" customWidth="1"/>
    <col min="5383" max="5383" width="28.42578125" style="555" customWidth="1"/>
    <col min="5384" max="5384" width="30.7109375" style="555" customWidth="1"/>
    <col min="5385" max="5385" width="29.5703125" style="555" customWidth="1"/>
    <col min="5386" max="5386" width="33.5703125" style="555" customWidth="1"/>
    <col min="5387" max="5387" width="26.5703125" style="555" customWidth="1"/>
    <col min="5388" max="5388" width="31.5703125" style="555" customWidth="1"/>
    <col min="5389" max="5389" width="34.28515625" style="555" customWidth="1"/>
    <col min="5390" max="5390" width="45.140625" style="555" customWidth="1"/>
    <col min="5391" max="5632" width="9.140625" style="555"/>
    <col min="5633" max="5633" width="4.7109375" style="555" customWidth="1"/>
    <col min="5634" max="5634" width="10.5703125" style="555" customWidth="1"/>
    <col min="5635" max="5635" width="49.140625" style="555" customWidth="1"/>
    <col min="5636" max="5636" width="68.5703125" style="555" customWidth="1"/>
    <col min="5637" max="5637" width="35.42578125" style="555" customWidth="1"/>
    <col min="5638" max="5638" width="21" style="555" customWidth="1"/>
    <col min="5639" max="5639" width="28.42578125" style="555" customWidth="1"/>
    <col min="5640" max="5640" width="30.7109375" style="555" customWidth="1"/>
    <col min="5641" max="5641" width="29.5703125" style="555" customWidth="1"/>
    <col min="5642" max="5642" width="33.5703125" style="555" customWidth="1"/>
    <col min="5643" max="5643" width="26.5703125" style="555" customWidth="1"/>
    <col min="5644" max="5644" width="31.5703125" style="555" customWidth="1"/>
    <col min="5645" max="5645" width="34.28515625" style="555" customWidth="1"/>
    <col min="5646" max="5646" width="45.140625" style="555" customWidth="1"/>
    <col min="5647" max="5888" width="9.140625" style="555"/>
    <col min="5889" max="5889" width="4.7109375" style="555" customWidth="1"/>
    <col min="5890" max="5890" width="10.5703125" style="555" customWidth="1"/>
    <col min="5891" max="5891" width="49.140625" style="555" customWidth="1"/>
    <col min="5892" max="5892" width="68.5703125" style="555" customWidth="1"/>
    <col min="5893" max="5893" width="35.42578125" style="555" customWidth="1"/>
    <col min="5894" max="5894" width="21" style="555" customWidth="1"/>
    <col min="5895" max="5895" width="28.42578125" style="555" customWidth="1"/>
    <col min="5896" max="5896" width="30.7109375" style="555" customWidth="1"/>
    <col min="5897" max="5897" width="29.5703125" style="555" customWidth="1"/>
    <col min="5898" max="5898" width="33.5703125" style="555" customWidth="1"/>
    <col min="5899" max="5899" width="26.5703125" style="555" customWidth="1"/>
    <col min="5900" max="5900" width="31.5703125" style="555" customWidth="1"/>
    <col min="5901" max="5901" width="34.28515625" style="555" customWidth="1"/>
    <col min="5902" max="5902" width="45.140625" style="555" customWidth="1"/>
    <col min="5903" max="6144" width="9.140625" style="555"/>
    <col min="6145" max="6145" width="4.7109375" style="555" customWidth="1"/>
    <col min="6146" max="6146" width="10.5703125" style="555" customWidth="1"/>
    <col min="6147" max="6147" width="49.140625" style="555" customWidth="1"/>
    <col min="6148" max="6148" width="68.5703125" style="555" customWidth="1"/>
    <col min="6149" max="6149" width="35.42578125" style="555" customWidth="1"/>
    <col min="6150" max="6150" width="21" style="555" customWidth="1"/>
    <col min="6151" max="6151" width="28.42578125" style="555" customWidth="1"/>
    <col min="6152" max="6152" width="30.7109375" style="555" customWidth="1"/>
    <col min="6153" max="6153" width="29.5703125" style="555" customWidth="1"/>
    <col min="6154" max="6154" width="33.5703125" style="555" customWidth="1"/>
    <col min="6155" max="6155" width="26.5703125" style="555" customWidth="1"/>
    <col min="6156" max="6156" width="31.5703125" style="555" customWidth="1"/>
    <col min="6157" max="6157" width="34.28515625" style="555" customWidth="1"/>
    <col min="6158" max="6158" width="45.140625" style="555" customWidth="1"/>
    <col min="6159" max="6400" width="9.140625" style="555"/>
    <col min="6401" max="6401" width="4.7109375" style="555" customWidth="1"/>
    <col min="6402" max="6402" width="10.5703125" style="555" customWidth="1"/>
    <col min="6403" max="6403" width="49.140625" style="555" customWidth="1"/>
    <col min="6404" max="6404" width="68.5703125" style="555" customWidth="1"/>
    <col min="6405" max="6405" width="35.42578125" style="555" customWidth="1"/>
    <col min="6406" max="6406" width="21" style="555" customWidth="1"/>
    <col min="6407" max="6407" width="28.42578125" style="555" customWidth="1"/>
    <col min="6408" max="6408" width="30.7109375" style="555" customWidth="1"/>
    <col min="6409" max="6409" width="29.5703125" style="555" customWidth="1"/>
    <col min="6410" max="6410" width="33.5703125" style="555" customWidth="1"/>
    <col min="6411" max="6411" width="26.5703125" style="555" customWidth="1"/>
    <col min="6412" max="6412" width="31.5703125" style="555" customWidth="1"/>
    <col min="6413" max="6413" width="34.28515625" style="555" customWidth="1"/>
    <col min="6414" max="6414" width="45.140625" style="555" customWidth="1"/>
    <col min="6415" max="6656" width="9.140625" style="555"/>
    <col min="6657" max="6657" width="4.7109375" style="555" customWidth="1"/>
    <col min="6658" max="6658" width="10.5703125" style="555" customWidth="1"/>
    <col min="6659" max="6659" width="49.140625" style="555" customWidth="1"/>
    <col min="6660" max="6660" width="68.5703125" style="555" customWidth="1"/>
    <col min="6661" max="6661" width="35.42578125" style="555" customWidth="1"/>
    <col min="6662" max="6662" width="21" style="555" customWidth="1"/>
    <col min="6663" max="6663" width="28.42578125" style="555" customWidth="1"/>
    <col min="6664" max="6664" width="30.7109375" style="555" customWidth="1"/>
    <col min="6665" max="6665" width="29.5703125" style="555" customWidth="1"/>
    <col min="6666" max="6666" width="33.5703125" style="555" customWidth="1"/>
    <col min="6667" max="6667" width="26.5703125" style="555" customWidth="1"/>
    <col min="6668" max="6668" width="31.5703125" style="555" customWidth="1"/>
    <col min="6669" max="6669" width="34.28515625" style="555" customWidth="1"/>
    <col min="6670" max="6670" width="45.140625" style="555" customWidth="1"/>
    <col min="6671" max="6912" width="9.140625" style="555"/>
    <col min="6913" max="6913" width="4.7109375" style="555" customWidth="1"/>
    <col min="6914" max="6914" width="10.5703125" style="555" customWidth="1"/>
    <col min="6915" max="6915" width="49.140625" style="555" customWidth="1"/>
    <col min="6916" max="6916" width="68.5703125" style="555" customWidth="1"/>
    <col min="6917" max="6917" width="35.42578125" style="555" customWidth="1"/>
    <col min="6918" max="6918" width="21" style="555" customWidth="1"/>
    <col min="6919" max="6919" width="28.42578125" style="555" customWidth="1"/>
    <col min="6920" max="6920" width="30.7109375" style="555" customWidth="1"/>
    <col min="6921" max="6921" width="29.5703125" style="555" customWidth="1"/>
    <col min="6922" max="6922" width="33.5703125" style="555" customWidth="1"/>
    <col min="6923" max="6923" width="26.5703125" style="555" customWidth="1"/>
    <col min="6924" max="6924" width="31.5703125" style="555" customWidth="1"/>
    <col min="6925" max="6925" width="34.28515625" style="555" customWidth="1"/>
    <col min="6926" max="6926" width="45.140625" style="555" customWidth="1"/>
    <col min="6927" max="7168" width="9.140625" style="555"/>
    <col min="7169" max="7169" width="4.7109375" style="555" customWidth="1"/>
    <col min="7170" max="7170" width="10.5703125" style="555" customWidth="1"/>
    <col min="7171" max="7171" width="49.140625" style="555" customWidth="1"/>
    <col min="7172" max="7172" width="68.5703125" style="555" customWidth="1"/>
    <col min="7173" max="7173" width="35.42578125" style="555" customWidth="1"/>
    <col min="7174" max="7174" width="21" style="555" customWidth="1"/>
    <col min="7175" max="7175" width="28.42578125" style="555" customWidth="1"/>
    <col min="7176" max="7176" width="30.7109375" style="555" customWidth="1"/>
    <col min="7177" max="7177" width="29.5703125" style="555" customWidth="1"/>
    <col min="7178" max="7178" width="33.5703125" style="555" customWidth="1"/>
    <col min="7179" max="7179" width="26.5703125" style="555" customWidth="1"/>
    <col min="7180" max="7180" width="31.5703125" style="555" customWidth="1"/>
    <col min="7181" max="7181" width="34.28515625" style="555" customWidth="1"/>
    <col min="7182" max="7182" width="45.140625" style="555" customWidth="1"/>
    <col min="7183" max="7424" width="9.140625" style="555"/>
    <col min="7425" max="7425" width="4.7109375" style="555" customWidth="1"/>
    <col min="7426" max="7426" width="10.5703125" style="555" customWidth="1"/>
    <col min="7427" max="7427" width="49.140625" style="555" customWidth="1"/>
    <col min="7428" max="7428" width="68.5703125" style="555" customWidth="1"/>
    <col min="7429" max="7429" width="35.42578125" style="555" customWidth="1"/>
    <col min="7430" max="7430" width="21" style="555" customWidth="1"/>
    <col min="7431" max="7431" width="28.42578125" style="555" customWidth="1"/>
    <col min="7432" max="7432" width="30.7109375" style="555" customWidth="1"/>
    <col min="7433" max="7433" width="29.5703125" style="555" customWidth="1"/>
    <col min="7434" max="7434" width="33.5703125" style="555" customWidth="1"/>
    <col min="7435" max="7435" width="26.5703125" style="555" customWidth="1"/>
    <col min="7436" max="7436" width="31.5703125" style="555" customWidth="1"/>
    <col min="7437" max="7437" width="34.28515625" style="555" customWidth="1"/>
    <col min="7438" max="7438" width="45.140625" style="555" customWidth="1"/>
    <col min="7439" max="7680" width="9.140625" style="555"/>
    <col min="7681" max="7681" width="4.7109375" style="555" customWidth="1"/>
    <col min="7682" max="7682" width="10.5703125" style="555" customWidth="1"/>
    <col min="7683" max="7683" width="49.140625" style="555" customWidth="1"/>
    <col min="7684" max="7684" width="68.5703125" style="555" customWidth="1"/>
    <col min="7685" max="7685" width="35.42578125" style="555" customWidth="1"/>
    <col min="7686" max="7686" width="21" style="555" customWidth="1"/>
    <col min="7687" max="7687" width="28.42578125" style="555" customWidth="1"/>
    <col min="7688" max="7688" width="30.7109375" style="555" customWidth="1"/>
    <col min="7689" max="7689" width="29.5703125" style="555" customWidth="1"/>
    <col min="7690" max="7690" width="33.5703125" style="555" customWidth="1"/>
    <col min="7691" max="7691" width="26.5703125" style="555" customWidth="1"/>
    <col min="7692" max="7692" width="31.5703125" style="555" customWidth="1"/>
    <col min="7693" max="7693" width="34.28515625" style="555" customWidth="1"/>
    <col min="7694" max="7694" width="45.140625" style="555" customWidth="1"/>
    <col min="7695" max="7936" width="9.140625" style="555"/>
    <col min="7937" max="7937" width="4.7109375" style="555" customWidth="1"/>
    <col min="7938" max="7938" width="10.5703125" style="555" customWidth="1"/>
    <col min="7939" max="7939" width="49.140625" style="555" customWidth="1"/>
    <col min="7940" max="7940" width="68.5703125" style="555" customWidth="1"/>
    <col min="7941" max="7941" width="35.42578125" style="555" customWidth="1"/>
    <col min="7942" max="7942" width="21" style="555" customWidth="1"/>
    <col min="7943" max="7943" width="28.42578125" style="555" customWidth="1"/>
    <col min="7944" max="7944" width="30.7109375" style="555" customWidth="1"/>
    <col min="7945" max="7945" width="29.5703125" style="555" customWidth="1"/>
    <col min="7946" max="7946" width="33.5703125" style="555" customWidth="1"/>
    <col min="7947" max="7947" width="26.5703125" style="555" customWidth="1"/>
    <col min="7948" max="7948" width="31.5703125" style="555" customWidth="1"/>
    <col min="7949" max="7949" width="34.28515625" style="555" customWidth="1"/>
    <col min="7950" max="7950" width="45.140625" style="555" customWidth="1"/>
    <col min="7951" max="8192" width="9.140625" style="555"/>
    <col min="8193" max="8193" width="4.7109375" style="555" customWidth="1"/>
    <col min="8194" max="8194" width="10.5703125" style="555" customWidth="1"/>
    <col min="8195" max="8195" width="49.140625" style="555" customWidth="1"/>
    <col min="8196" max="8196" width="68.5703125" style="555" customWidth="1"/>
    <col min="8197" max="8197" width="35.42578125" style="555" customWidth="1"/>
    <col min="8198" max="8198" width="21" style="555" customWidth="1"/>
    <col min="8199" max="8199" width="28.42578125" style="555" customWidth="1"/>
    <col min="8200" max="8200" width="30.7109375" style="555" customWidth="1"/>
    <col min="8201" max="8201" width="29.5703125" style="555" customWidth="1"/>
    <col min="8202" max="8202" width="33.5703125" style="555" customWidth="1"/>
    <col min="8203" max="8203" width="26.5703125" style="555" customWidth="1"/>
    <col min="8204" max="8204" width="31.5703125" style="555" customWidth="1"/>
    <col min="8205" max="8205" width="34.28515625" style="555" customWidth="1"/>
    <col min="8206" max="8206" width="45.140625" style="555" customWidth="1"/>
    <col min="8207" max="8448" width="9.140625" style="555"/>
    <col min="8449" max="8449" width="4.7109375" style="555" customWidth="1"/>
    <col min="8450" max="8450" width="10.5703125" style="555" customWidth="1"/>
    <col min="8451" max="8451" width="49.140625" style="555" customWidth="1"/>
    <col min="8452" max="8452" width="68.5703125" style="555" customWidth="1"/>
    <col min="8453" max="8453" width="35.42578125" style="555" customWidth="1"/>
    <col min="8454" max="8454" width="21" style="555" customWidth="1"/>
    <col min="8455" max="8455" width="28.42578125" style="555" customWidth="1"/>
    <col min="8456" max="8456" width="30.7109375" style="555" customWidth="1"/>
    <col min="8457" max="8457" width="29.5703125" style="555" customWidth="1"/>
    <col min="8458" max="8458" width="33.5703125" style="555" customWidth="1"/>
    <col min="8459" max="8459" width="26.5703125" style="555" customWidth="1"/>
    <col min="8460" max="8460" width="31.5703125" style="555" customWidth="1"/>
    <col min="8461" max="8461" width="34.28515625" style="555" customWidth="1"/>
    <col min="8462" max="8462" width="45.140625" style="555" customWidth="1"/>
    <col min="8463" max="8704" width="9.140625" style="555"/>
    <col min="8705" max="8705" width="4.7109375" style="555" customWidth="1"/>
    <col min="8706" max="8706" width="10.5703125" style="555" customWidth="1"/>
    <col min="8707" max="8707" width="49.140625" style="555" customWidth="1"/>
    <col min="8708" max="8708" width="68.5703125" style="555" customWidth="1"/>
    <col min="8709" max="8709" width="35.42578125" style="555" customWidth="1"/>
    <col min="8710" max="8710" width="21" style="555" customWidth="1"/>
    <col min="8711" max="8711" width="28.42578125" style="555" customWidth="1"/>
    <col min="8712" max="8712" width="30.7109375" style="555" customWidth="1"/>
    <col min="8713" max="8713" width="29.5703125" style="555" customWidth="1"/>
    <col min="8714" max="8714" width="33.5703125" style="555" customWidth="1"/>
    <col min="8715" max="8715" width="26.5703125" style="555" customWidth="1"/>
    <col min="8716" max="8716" width="31.5703125" style="555" customWidth="1"/>
    <col min="8717" max="8717" width="34.28515625" style="555" customWidth="1"/>
    <col min="8718" max="8718" width="45.140625" style="555" customWidth="1"/>
    <col min="8719" max="8960" width="9.140625" style="555"/>
    <col min="8961" max="8961" width="4.7109375" style="555" customWidth="1"/>
    <col min="8962" max="8962" width="10.5703125" style="555" customWidth="1"/>
    <col min="8963" max="8963" width="49.140625" style="555" customWidth="1"/>
    <col min="8964" max="8964" width="68.5703125" style="555" customWidth="1"/>
    <col min="8965" max="8965" width="35.42578125" style="555" customWidth="1"/>
    <col min="8966" max="8966" width="21" style="555" customWidth="1"/>
    <col min="8967" max="8967" width="28.42578125" style="555" customWidth="1"/>
    <col min="8968" max="8968" width="30.7109375" style="555" customWidth="1"/>
    <col min="8969" max="8969" width="29.5703125" style="555" customWidth="1"/>
    <col min="8970" max="8970" width="33.5703125" style="555" customWidth="1"/>
    <col min="8971" max="8971" width="26.5703125" style="555" customWidth="1"/>
    <col min="8972" max="8972" width="31.5703125" style="555" customWidth="1"/>
    <col min="8973" max="8973" width="34.28515625" style="555" customWidth="1"/>
    <col min="8974" max="8974" width="45.140625" style="555" customWidth="1"/>
    <col min="8975" max="9216" width="9.140625" style="555"/>
    <col min="9217" max="9217" width="4.7109375" style="555" customWidth="1"/>
    <col min="9218" max="9218" width="10.5703125" style="555" customWidth="1"/>
    <col min="9219" max="9219" width="49.140625" style="555" customWidth="1"/>
    <col min="9220" max="9220" width="68.5703125" style="555" customWidth="1"/>
    <col min="9221" max="9221" width="35.42578125" style="555" customWidth="1"/>
    <col min="9222" max="9222" width="21" style="555" customWidth="1"/>
    <col min="9223" max="9223" width="28.42578125" style="555" customWidth="1"/>
    <col min="9224" max="9224" width="30.7109375" style="555" customWidth="1"/>
    <col min="9225" max="9225" width="29.5703125" style="555" customWidth="1"/>
    <col min="9226" max="9226" width="33.5703125" style="555" customWidth="1"/>
    <col min="9227" max="9227" width="26.5703125" style="555" customWidth="1"/>
    <col min="9228" max="9228" width="31.5703125" style="555" customWidth="1"/>
    <col min="9229" max="9229" width="34.28515625" style="555" customWidth="1"/>
    <col min="9230" max="9230" width="45.140625" style="555" customWidth="1"/>
    <col min="9231" max="9472" width="9.140625" style="555"/>
    <col min="9473" max="9473" width="4.7109375" style="555" customWidth="1"/>
    <col min="9474" max="9474" width="10.5703125" style="555" customWidth="1"/>
    <col min="9475" max="9475" width="49.140625" style="555" customWidth="1"/>
    <col min="9476" max="9476" width="68.5703125" style="555" customWidth="1"/>
    <col min="9477" max="9477" width="35.42578125" style="555" customWidth="1"/>
    <col min="9478" max="9478" width="21" style="555" customWidth="1"/>
    <col min="9479" max="9479" width="28.42578125" style="555" customWidth="1"/>
    <col min="9480" max="9480" width="30.7109375" style="555" customWidth="1"/>
    <col min="9481" max="9481" width="29.5703125" style="555" customWidth="1"/>
    <col min="9482" max="9482" width="33.5703125" style="555" customWidth="1"/>
    <col min="9483" max="9483" width="26.5703125" style="555" customWidth="1"/>
    <col min="9484" max="9484" width="31.5703125" style="555" customWidth="1"/>
    <col min="9485" max="9485" width="34.28515625" style="555" customWidth="1"/>
    <col min="9486" max="9486" width="45.140625" style="555" customWidth="1"/>
    <col min="9487" max="9728" width="9.140625" style="555"/>
    <col min="9729" max="9729" width="4.7109375" style="555" customWidth="1"/>
    <col min="9730" max="9730" width="10.5703125" style="555" customWidth="1"/>
    <col min="9731" max="9731" width="49.140625" style="555" customWidth="1"/>
    <col min="9732" max="9732" width="68.5703125" style="555" customWidth="1"/>
    <col min="9733" max="9733" width="35.42578125" style="555" customWidth="1"/>
    <col min="9734" max="9734" width="21" style="555" customWidth="1"/>
    <col min="9735" max="9735" width="28.42578125" style="555" customWidth="1"/>
    <col min="9736" max="9736" width="30.7109375" style="555" customWidth="1"/>
    <col min="9737" max="9737" width="29.5703125" style="555" customWidth="1"/>
    <col min="9738" max="9738" width="33.5703125" style="555" customWidth="1"/>
    <col min="9739" max="9739" width="26.5703125" style="555" customWidth="1"/>
    <col min="9740" max="9740" width="31.5703125" style="555" customWidth="1"/>
    <col min="9741" max="9741" width="34.28515625" style="555" customWidth="1"/>
    <col min="9742" max="9742" width="45.140625" style="555" customWidth="1"/>
    <col min="9743" max="9984" width="9.140625" style="555"/>
    <col min="9985" max="9985" width="4.7109375" style="555" customWidth="1"/>
    <col min="9986" max="9986" width="10.5703125" style="555" customWidth="1"/>
    <col min="9987" max="9987" width="49.140625" style="555" customWidth="1"/>
    <col min="9988" max="9988" width="68.5703125" style="555" customWidth="1"/>
    <col min="9989" max="9989" width="35.42578125" style="555" customWidth="1"/>
    <col min="9990" max="9990" width="21" style="555" customWidth="1"/>
    <col min="9991" max="9991" width="28.42578125" style="555" customWidth="1"/>
    <col min="9992" max="9992" width="30.7109375" style="555" customWidth="1"/>
    <col min="9993" max="9993" width="29.5703125" style="555" customWidth="1"/>
    <col min="9994" max="9994" width="33.5703125" style="555" customWidth="1"/>
    <col min="9995" max="9995" width="26.5703125" style="555" customWidth="1"/>
    <col min="9996" max="9996" width="31.5703125" style="555" customWidth="1"/>
    <col min="9997" max="9997" width="34.28515625" style="555" customWidth="1"/>
    <col min="9998" max="9998" width="45.140625" style="555" customWidth="1"/>
    <col min="9999" max="10240" width="9.140625" style="555"/>
    <col min="10241" max="10241" width="4.7109375" style="555" customWidth="1"/>
    <col min="10242" max="10242" width="10.5703125" style="555" customWidth="1"/>
    <col min="10243" max="10243" width="49.140625" style="555" customWidth="1"/>
    <col min="10244" max="10244" width="68.5703125" style="555" customWidth="1"/>
    <col min="10245" max="10245" width="35.42578125" style="555" customWidth="1"/>
    <col min="10246" max="10246" width="21" style="555" customWidth="1"/>
    <col min="10247" max="10247" width="28.42578125" style="555" customWidth="1"/>
    <col min="10248" max="10248" width="30.7109375" style="555" customWidth="1"/>
    <col min="10249" max="10249" width="29.5703125" style="555" customWidth="1"/>
    <col min="10250" max="10250" width="33.5703125" style="555" customWidth="1"/>
    <col min="10251" max="10251" width="26.5703125" style="555" customWidth="1"/>
    <col min="10252" max="10252" width="31.5703125" style="555" customWidth="1"/>
    <col min="10253" max="10253" width="34.28515625" style="555" customWidth="1"/>
    <col min="10254" max="10254" width="45.140625" style="555" customWidth="1"/>
    <col min="10255" max="10496" width="9.140625" style="555"/>
    <col min="10497" max="10497" width="4.7109375" style="555" customWidth="1"/>
    <col min="10498" max="10498" width="10.5703125" style="555" customWidth="1"/>
    <col min="10499" max="10499" width="49.140625" style="555" customWidth="1"/>
    <col min="10500" max="10500" width="68.5703125" style="555" customWidth="1"/>
    <col min="10501" max="10501" width="35.42578125" style="555" customWidth="1"/>
    <col min="10502" max="10502" width="21" style="555" customWidth="1"/>
    <col min="10503" max="10503" width="28.42578125" style="555" customWidth="1"/>
    <col min="10504" max="10504" width="30.7109375" style="555" customWidth="1"/>
    <col min="10505" max="10505" width="29.5703125" style="555" customWidth="1"/>
    <col min="10506" max="10506" width="33.5703125" style="555" customWidth="1"/>
    <col min="10507" max="10507" width="26.5703125" style="555" customWidth="1"/>
    <col min="10508" max="10508" width="31.5703125" style="555" customWidth="1"/>
    <col min="10509" max="10509" width="34.28515625" style="555" customWidth="1"/>
    <col min="10510" max="10510" width="45.140625" style="555" customWidth="1"/>
    <col min="10511" max="10752" width="9.140625" style="555"/>
    <col min="10753" max="10753" width="4.7109375" style="555" customWidth="1"/>
    <col min="10754" max="10754" width="10.5703125" style="555" customWidth="1"/>
    <col min="10755" max="10755" width="49.140625" style="555" customWidth="1"/>
    <col min="10756" max="10756" width="68.5703125" style="555" customWidth="1"/>
    <col min="10757" max="10757" width="35.42578125" style="555" customWidth="1"/>
    <col min="10758" max="10758" width="21" style="555" customWidth="1"/>
    <col min="10759" max="10759" width="28.42578125" style="555" customWidth="1"/>
    <col min="10760" max="10760" width="30.7109375" style="555" customWidth="1"/>
    <col min="10761" max="10761" width="29.5703125" style="555" customWidth="1"/>
    <col min="10762" max="10762" width="33.5703125" style="555" customWidth="1"/>
    <col min="10763" max="10763" width="26.5703125" style="555" customWidth="1"/>
    <col min="10764" max="10764" width="31.5703125" style="555" customWidth="1"/>
    <col min="10765" max="10765" width="34.28515625" style="555" customWidth="1"/>
    <col min="10766" max="10766" width="45.140625" style="555" customWidth="1"/>
    <col min="10767" max="11008" width="9.140625" style="555"/>
    <col min="11009" max="11009" width="4.7109375" style="555" customWidth="1"/>
    <col min="11010" max="11010" width="10.5703125" style="555" customWidth="1"/>
    <col min="11011" max="11011" width="49.140625" style="555" customWidth="1"/>
    <col min="11012" max="11012" width="68.5703125" style="555" customWidth="1"/>
    <col min="11013" max="11013" width="35.42578125" style="555" customWidth="1"/>
    <col min="11014" max="11014" width="21" style="555" customWidth="1"/>
    <col min="11015" max="11015" width="28.42578125" style="555" customWidth="1"/>
    <col min="11016" max="11016" width="30.7109375" style="555" customWidth="1"/>
    <col min="11017" max="11017" width="29.5703125" style="555" customWidth="1"/>
    <col min="11018" max="11018" width="33.5703125" style="555" customWidth="1"/>
    <col min="11019" max="11019" width="26.5703125" style="555" customWidth="1"/>
    <col min="11020" max="11020" width="31.5703125" style="555" customWidth="1"/>
    <col min="11021" max="11021" width="34.28515625" style="555" customWidth="1"/>
    <col min="11022" max="11022" width="45.140625" style="555" customWidth="1"/>
    <col min="11023" max="11264" width="9.140625" style="555"/>
    <col min="11265" max="11265" width="4.7109375" style="555" customWidth="1"/>
    <col min="11266" max="11266" width="10.5703125" style="555" customWidth="1"/>
    <col min="11267" max="11267" width="49.140625" style="555" customWidth="1"/>
    <col min="11268" max="11268" width="68.5703125" style="555" customWidth="1"/>
    <col min="11269" max="11269" width="35.42578125" style="555" customWidth="1"/>
    <col min="11270" max="11270" width="21" style="555" customWidth="1"/>
    <col min="11271" max="11271" width="28.42578125" style="555" customWidth="1"/>
    <col min="11272" max="11272" width="30.7109375" style="555" customWidth="1"/>
    <col min="11273" max="11273" width="29.5703125" style="555" customWidth="1"/>
    <col min="11274" max="11274" width="33.5703125" style="555" customWidth="1"/>
    <col min="11275" max="11275" width="26.5703125" style="555" customWidth="1"/>
    <col min="11276" max="11276" width="31.5703125" style="555" customWidth="1"/>
    <col min="11277" max="11277" width="34.28515625" style="555" customWidth="1"/>
    <col min="11278" max="11278" width="45.140625" style="555" customWidth="1"/>
    <col min="11279" max="11520" width="9.140625" style="555"/>
    <col min="11521" max="11521" width="4.7109375" style="555" customWidth="1"/>
    <col min="11522" max="11522" width="10.5703125" style="555" customWidth="1"/>
    <col min="11523" max="11523" width="49.140625" style="555" customWidth="1"/>
    <col min="11524" max="11524" width="68.5703125" style="555" customWidth="1"/>
    <col min="11525" max="11525" width="35.42578125" style="555" customWidth="1"/>
    <col min="11526" max="11526" width="21" style="555" customWidth="1"/>
    <col min="11527" max="11527" width="28.42578125" style="555" customWidth="1"/>
    <col min="11528" max="11528" width="30.7109375" style="555" customWidth="1"/>
    <col min="11529" max="11529" width="29.5703125" style="555" customWidth="1"/>
    <col min="11530" max="11530" width="33.5703125" style="555" customWidth="1"/>
    <col min="11531" max="11531" width="26.5703125" style="555" customWidth="1"/>
    <col min="11532" max="11532" width="31.5703125" style="555" customWidth="1"/>
    <col min="11533" max="11533" width="34.28515625" style="555" customWidth="1"/>
    <col min="11534" max="11534" width="45.140625" style="555" customWidth="1"/>
    <col min="11535" max="11776" width="9.140625" style="555"/>
    <col min="11777" max="11777" width="4.7109375" style="555" customWidth="1"/>
    <col min="11778" max="11778" width="10.5703125" style="555" customWidth="1"/>
    <col min="11779" max="11779" width="49.140625" style="555" customWidth="1"/>
    <col min="11780" max="11780" width="68.5703125" style="555" customWidth="1"/>
    <col min="11781" max="11781" width="35.42578125" style="555" customWidth="1"/>
    <col min="11782" max="11782" width="21" style="555" customWidth="1"/>
    <col min="11783" max="11783" width="28.42578125" style="555" customWidth="1"/>
    <col min="11784" max="11784" width="30.7109375" style="555" customWidth="1"/>
    <col min="11785" max="11785" width="29.5703125" style="555" customWidth="1"/>
    <col min="11786" max="11786" width="33.5703125" style="555" customWidth="1"/>
    <col min="11787" max="11787" width="26.5703125" style="555" customWidth="1"/>
    <col min="11788" max="11788" width="31.5703125" style="555" customWidth="1"/>
    <col min="11789" max="11789" width="34.28515625" style="555" customWidth="1"/>
    <col min="11790" max="11790" width="45.140625" style="555" customWidth="1"/>
    <col min="11791" max="12032" width="9.140625" style="555"/>
    <col min="12033" max="12033" width="4.7109375" style="555" customWidth="1"/>
    <col min="12034" max="12034" width="10.5703125" style="555" customWidth="1"/>
    <col min="12035" max="12035" width="49.140625" style="555" customWidth="1"/>
    <col min="12036" max="12036" width="68.5703125" style="555" customWidth="1"/>
    <col min="12037" max="12037" width="35.42578125" style="555" customWidth="1"/>
    <col min="12038" max="12038" width="21" style="555" customWidth="1"/>
    <col min="12039" max="12039" width="28.42578125" style="555" customWidth="1"/>
    <col min="12040" max="12040" width="30.7109375" style="555" customWidth="1"/>
    <col min="12041" max="12041" width="29.5703125" style="555" customWidth="1"/>
    <col min="12042" max="12042" width="33.5703125" style="555" customWidth="1"/>
    <col min="12043" max="12043" width="26.5703125" style="555" customWidth="1"/>
    <col min="12044" max="12044" width="31.5703125" style="555" customWidth="1"/>
    <col min="12045" max="12045" width="34.28515625" style="555" customWidth="1"/>
    <col min="12046" max="12046" width="45.140625" style="555" customWidth="1"/>
    <col min="12047" max="12288" width="9.140625" style="555"/>
    <col min="12289" max="12289" width="4.7109375" style="555" customWidth="1"/>
    <col min="12290" max="12290" width="10.5703125" style="555" customWidth="1"/>
    <col min="12291" max="12291" width="49.140625" style="555" customWidth="1"/>
    <col min="12292" max="12292" width="68.5703125" style="555" customWidth="1"/>
    <col min="12293" max="12293" width="35.42578125" style="555" customWidth="1"/>
    <col min="12294" max="12294" width="21" style="555" customWidth="1"/>
    <col min="12295" max="12295" width="28.42578125" style="555" customWidth="1"/>
    <col min="12296" max="12296" width="30.7109375" style="555" customWidth="1"/>
    <col min="12297" max="12297" width="29.5703125" style="555" customWidth="1"/>
    <col min="12298" max="12298" width="33.5703125" style="555" customWidth="1"/>
    <col min="12299" max="12299" width="26.5703125" style="555" customWidth="1"/>
    <col min="12300" max="12300" width="31.5703125" style="555" customWidth="1"/>
    <col min="12301" max="12301" width="34.28515625" style="555" customWidth="1"/>
    <col min="12302" max="12302" width="45.140625" style="555" customWidth="1"/>
    <col min="12303" max="12544" width="9.140625" style="555"/>
    <col min="12545" max="12545" width="4.7109375" style="555" customWidth="1"/>
    <col min="12546" max="12546" width="10.5703125" style="555" customWidth="1"/>
    <col min="12547" max="12547" width="49.140625" style="555" customWidth="1"/>
    <col min="12548" max="12548" width="68.5703125" style="555" customWidth="1"/>
    <col min="12549" max="12549" width="35.42578125" style="555" customWidth="1"/>
    <col min="12550" max="12550" width="21" style="555" customWidth="1"/>
    <col min="12551" max="12551" width="28.42578125" style="555" customWidth="1"/>
    <col min="12552" max="12552" width="30.7109375" style="555" customWidth="1"/>
    <col min="12553" max="12553" width="29.5703125" style="555" customWidth="1"/>
    <col min="12554" max="12554" width="33.5703125" style="555" customWidth="1"/>
    <col min="12555" max="12555" width="26.5703125" style="555" customWidth="1"/>
    <col min="12556" max="12556" width="31.5703125" style="555" customWidth="1"/>
    <col min="12557" max="12557" width="34.28515625" style="555" customWidth="1"/>
    <col min="12558" max="12558" width="45.140625" style="555" customWidth="1"/>
    <col min="12559" max="12800" width="9.140625" style="555"/>
    <col min="12801" max="12801" width="4.7109375" style="555" customWidth="1"/>
    <col min="12802" max="12802" width="10.5703125" style="555" customWidth="1"/>
    <col min="12803" max="12803" width="49.140625" style="555" customWidth="1"/>
    <col min="12804" max="12804" width="68.5703125" style="555" customWidth="1"/>
    <col min="12805" max="12805" width="35.42578125" style="555" customWidth="1"/>
    <col min="12806" max="12806" width="21" style="555" customWidth="1"/>
    <col min="12807" max="12807" width="28.42578125" style="555" customWidth="1"/>
    <col min="12808" max="12808" width="30.7109375" style="555" customWidth="1"/>
    <col min="12809" max="12809" width="29.5703125" style="555" customWidth="1"/>
    <col min="12810" max="12810" width="33.5703125" style="555" customWidth="1"/>
    <col min="12811" max="12811" width="26.5703125" style="555" customWidth="1"/>
    <col min="12812" max="12812" width="31.5703125" style="555" customWidth="1"/>
    <col min="12813" max="12813" width="34.28515625" style="555" customWidth="1"/>
    <col min="12814" max="12814" width="45.140625" style="555" customWidth="1"/>
    <col min="12815" max="13056" width="9.140625" style="555"/>
    <col min="13057" max="13057" width="4.7109375" style="555" customWidth="1"/>
    <col min="13058" max="13058" width="10.5703125" style="555" customWidth="1"/>
    <col min="13059" max="13059" width="49.140625" style="555" customWidth="1"/>
    <col min="13060" max="13060" width="68.5703125" style="555" customWidth="1"/>
    <col min="13061" max="13061" width="35.42578125" style="555" customWidth="1"/>
    <col min="13062" max="13062" width="21" style="555" customWidth="1"/>
    <col min="13063" max="13063" width="28.42578125" style="555" customWidth="1"/>
    <col min="13064" max="13064" width="30.7109375" style="555" customWidth="1"/>
    <col min="13065" max="13065" width="29.5703125" style="555" customWidth="1"/>
    <col min="13066" max="13066" width="33.5703125" style="555" customWidth="1"/>
    <col min="13067" max="13067" width="26.5703125" style="555" customWidth="1"/>
    <col min="13068" max="13068" width="31.5703125" style="555" customWidth="1"/>
    <col min="13069" max="13069" width="34.28515625" style="555" customWidth="1"/>
    <col min="13070" max="13070" width="45.140625" style="555" customWidth="1"/>
    <col min="13071" max="13312" width="9.140625" style="555"/>
    <col min="13313" max="13313" width="4.7109375" style="555" customWidth="1"/>
    <col min="13314" max="13314" width="10.5703125" style="555" customWidth="1"/>
    <col min="13315" max="13315" width="49.140625" style="555" customWidth="1"/>
    <col min="13316" max="13316" width="68.5703125" style="555" customWidth="1"/>
    <col min="13317" max="13317" width="35.42578125" style="555" customWidth="1"/>
    <col min="13318" max="13318" width="21" style="555" customWidth="1"/>
    <col min="13319" max="13319" width="28.42578125" style="555" customWidth="1"/>
    <col min="13320" max="13320" width="30.7109375" style="555" customWidth="1"/>
    <col min="13321" max="13321" width="29.5703125" style="555" customWidth="1"/>
    <col min="13322" max="13322" width="33.5703125" style="555" customWidth="1"/>
    <col min="13323" max="13323" width="26.5703125" style="555" customWidth="1"/>
    <col min="13324" max="13324" width="31.5703125" style="555" customWidth="1"/>
    <col min="13325" max="13325" width="34.28515625" style="555" customWidth="1"/>
    <col min="13326" max="13326" width="45.140625" style="555" customWidth="1"/>
    <col min="13327" max="13568" width="9.140625" style="555"/>
    <col min="13569" max="13569" width="4.7109375" style="555" customWidth="1"/>
    <col min="13570" max="13570" width="10.5703125" style="555" customWidth="1"/>
    <col min="13571" max="13571" width="49.140625" style="555" customWidth="1"/>
    <col min="13572" max="13572" width="68.5703125" style="555" customWidth="1"/>
    <col min="13573" max="13573" width="35.42578125" style="555" customWidth="1"/>
    <col min="13574" max="13574" width="21" style="555" customWidth="1"/>
    <col min="13575" max="13575" width="28.42578125" style="555" customWidth="1"/>
    <col min="13576" max="13576" width="30.7109375" style="555" customWidth="1"/>
    <col min="13577" max="13577" width="29.5703125" style="555" customWidth="1"/>
    <col min="13578" max="13578" width="33.5703125" style="555" customWidth="1"/>
    <col min="13579" max="13579" width="26.5703125" style="555" customWidth="1"/>
    <col min="13580" max="13580" width="31.5703125" style="555" customWidth="1"/>
    <col min="13581" max="13581" width="34.28515625" style="555" customWidth="1"/>
    <col min="13582" max="13582" width="45.140625" style="555" customWidth="1"/>
    <col min="13583" max="13824" width="9.140625" style="555"/>
    <col min="13825" max="13825" width="4.7109375" style="555" customWidth="1"/>
    <col min="13826" max="13826" width="10.5703125" style="555" customWidth="1"/>
    <col min="13827" max="13827" width="49.140625" style="555" customWidth="1"/>
    <col min="13828" max="13828" width="68.5703125" style="555" customWidth="1"/>
    <col min="13829" max="13829" width="35.42578125" style="555" customWidth="1"/>
    <col min="13830" max="13830" width="21" style="555" customWidth="1"/>
    <col min="13831" max="13831" width="28.42578125" style="555" customWidth="1"/>
    <col min="13832" max="13832" width="30.7109375" style="555" customWidth="1"/>
    <col min="13833" max="13833" width="29.5703125" style="555" customWidth="1"/>
    <col min="13834" max="13834" width="33.5703125" style="555" customWidth="1"/>
    <col min="13835" max="13835" width="26.5703125" style="555" customWidth="1"/>
    <col min="13836" max="13836" width="31.5703125" style="555" customWidth="1"/>
    <col min="13837" max="13837" width="34.28515625" style="555" customWidth="1"/>
    <col min="13838" max="13838" width="45.140625" style="555" customWidth="1"/>
    <col min="13839" max="14080" width="9.140625" style="555"/>
    <col min="14081" max="14081" width="4.7109375" style="555" customWidth="1"/>
    <col min="14082" max="14082" width="10.5703125" style="555" customWidth="1"/>
    <col min="14083" max="14083" width="49.140625" style="555" customWidth="1"/>
    <col min="14084" max="14084" width="68.5703125" style="555" customWidth="1"/>
    <col min="14085" max="14085" width="35.42578125" style="555" customWidth="1"/>
    <col min="14086" max="14086" width="21" style="555" customWidth="1"/>
    <col min="14087" max="14087" width="28.42578125" style="555" customWidth="1"/>
    <col min="14088" max="14088" width="30.7109375" style="555" customWidth="1"/>
    <col min="14089" max="14089" width="29.5703125" style="555" customWidth="1"/>
    <col min="14090" max="14090" width="33.5703125" style="555" customWidth="1"/>
    <col min="14091" max="14091" width="26.5703125" style="555" customWidth="1"/>
    <col min="14092" max="14092" width="31.5703125" style="555" customWidth="1"/>
    <col min="14093" max="14093" width="34.28515625" style="555" customWidth="1"/>
    <col min="14094" max="14094" width="45.140625" style="555" customWidth="1"/>
    <col min="14095" max="14336" width="9.140625" style="555"/>
    <col min="14337" max="14337" width="4.7109375" style="555" customWidth="1"/>
    <col min="14338" max="14338" width="10.5703125" style="555" customWidth="1"/>
    <col min="14339" max="14339" width="49.140625" style="555" customWidth="1"/>
    <col min="14340" max="14340" width="68.5703125" style="555" customWidth="1"/>
    <col min="14341" max="14341" width="35.42578125" style="555" customWidth="1"/>
    <col min="14342" max="14342" width="21" style="555" customWidth="1"/>
    <col min="14343" max="14343" width="28.42578125" style="555" customWidth="1"/>
    <col min="14344" max="14344" width="30.7109375" style="555" customWidth="1"/>
    <col min="14345" max="14345" width="29.5703125" style="555" customWidth="1"/>
    <col min="14346" max="14346" width="33.5703125" style="555" customWidth="1"/>
    <col min="14347" max="14347" width="26.5703125" style="555" customWidth="1"/>
    <col min="14348" max="14348" width="31.5703125" style="555" customWidth="1"/>
    <col min="14349" max="14349" width="34.28515625" style="555" customWidth="1"/>
    <col min="14350" max="14350" width="45.140625" style="555" customWidth="1"/>
    <col min="14351" max="14592" width="9.140625" style="555"/>
    <col min="14593" max="14593" width="4.7109375" style="555" customWidth="1"/>
    <col min="14594" max="14594" width="10.5703125" style="555" customWidth="1"/>
    <col min="14595" max="14595" width="49.140625" style="555" customWidth="1"/>
    <col min="14596" max="14596" width="68.5703125" style="555" customWidth="1"/>
    <col min="14597" max="14597" width="35.42578125" style="555" customWidth="1"/>
    <col min="14598" max="14598" width="21" style="555" customWidth="1"/>
    <col min="14599" max="14599" width="28.42578125" style="555" customWidth="1"/>
    <col min="14600" max="14600" width="30.7109375" style="555" customWidth="1"/>
    <col min="14601" max="14601" width="29.5703125" style="555" customWidth="1"/>
    <col min="14602" max="14602" width="33.5703125" style="555" customWidth="1"/>
    <col min="14603" max="14603" width="26.5703125" style="555" customWidth="1"/>
    <col min="14604" max="14604" width="31.5703125" style="555" customWidth="1"/>
    <col min="14605" max="14605" width="34.28515625" style="555" customWidth="1"/>
    <col min="14606" max="14606" width="45.140625" style="555" customWidth="1"/>
    <col min="14607" max="14848" width="9.140625" style="555"/>
    <col min="14849" max="14849" width="4.7109375" style="555" customWidth="1"/>
    <col min="14850" max="14850" width="10.5703125" style="555" customWidth="1"/>
    <col min="14851" max="14851" width="49.140625" style="555" customWidth="1"/>
    <col min="14852" max="14852" width="68.5703125" style="555" customWidth="1"/>
    <col min="14853" max="14853" width="35.42578125" style="555" customWidth="1"/>
    <col min="14854" max="14854" width="21" style="555" customWidth="1"/>
    <col min="14855" max="14855" width="28.42578125" style="555" customWidth="1"/>
    <col min="14856" max="14856" width="30.7109375" style="555" customWidth="1"/>
    <col min="14857" max="14857" width="29.5703125" style="555" customWidth="1"/>
    <col min="14858" max="14858" width="33.5703125" style="555" customWidth="1"/>
    <col min="14859" max="14859" width="26.5703125" style="555" customWidth="1"/>
    <col min="14860" max="14860" width="31.5703125" style="555" customWidth="1"/>
    <col min="14861" max="14861" width="34.28515625" style="555" customWidth="1"/>
    <col min="14862" max="14862" width="45.140625" style="555" customWidth="1"/>
    <col min="14863" max="15104" width="9.140625" style="555"/>
    <col min="15105" max="15105" width="4.7109375" style="555" customWidth="1"/>
    <col min="15106" max="15106" width="10.5703125" style="555" customWidth="1"/>
    <col min="15107" max="15107" width="49.140625" style="555" customWidth="1"/>
    <col min="15108" max="15108" width="68.5703125" style="555" customWidth="1"/>
    <col min="15109" max="15109" width="35.42578125" style="555" customWidth="1"/>
    <col min="15110" max="15110" width="21" style="555" customWidth="1"/>
    <col min="15111" max="15111" width="28.42578125" style="555" customWidth="1"/>
    <col min="15112" max="15112" width="30.7109375" style="555" customWidth="1"/>
    <col min="15113" max="15113" width="29.5703125" style="555" customWidth="1"/>
    <col min="15114" max="15114" width="33.5703125" style="555" customWidth="1"/>
    <col min="15115" max="15115" width="26.5703125" style="555" customWidth="1"/>
    <col min="15116" max="15116" width="31.5703125" style="555" customWidth="1"/>
    <col min="15117" max="15117" width="34.28515625" style="555" customWidth="1"/>
    <col min="15118" max="15118" width="45.140625" style="555" customWidth="1"/>
    <col min="15119" max="15360" width="9.140625" style="555"/>
    <col min="15361" max="15361" width="4.7109375" style="555" customWidth="1"/>
    <col min="15362" max="15362" width="10.5703125" style="555" customWidth="1"/>
    <col min="15363" max="15363" width="49.140625" style="555" customWidth="1"/>
    <col min="15364" max="15364" width="68.5703125" style="555" customWidth="1"/>
    <col min="15365" max="15365" width="35.42578125" style="555" customWidth="1"/>
    <col min="15366" max="15366" width="21" style="555" customWidth="1"/>
    <col min="15367" max="15367" width="28.42578125" style="555" customWidth="1"/>
    <col min="15368" max="15368" width="30.7109375" style="555" customWidth="1"/>
    <col min="15369" max="15369" width="29.5703125" style="555" customWidth="1"/>
    <col min="15370" max="15370" width="33.5703125" style="555" customWidth="1"/>
    <col min="15371" max="15371" width="26.5703125" style="555" customWidth="1"/>
    <col min="15372" max="15372" width="31.5703125" style="555" customWidth="1"/>
    <col min="15373" max="15373" width="34.28515625" style="555" customWidth="1"/>
    <col min="15374" max="15374" width="45.140625" style="555" customWidth="1"/>
    <col min="15375" max="15616" width="9.140625" style="555"/>
    <col min="15617" max="15617" width="4.7109375" style="555" customWidth="1"/>
    <col min="15618" max="15618" width="10.5703125" style="555" customWidth="1"/>
    <col min="15619" max="15619" width="49.140625" style="555" customWidth="1"/>
    <col min="15620" max="15620" width="68.5703125" style="555" customWidth="1"/>
    <col min="15621" max="15621" width="35.42578125" style="555" customWidth="1"/>
    <col min="15622" max="15622" width="21" style="555" customWidth="1"/>
    <col min="15623" max="15623" width="28.42578125" style="555" customWidth="1"/>
    <col min="15624" max="15624" width="30.7109375" style="555" customWidth="1"/>
    <col min="15625" max="15625" width="29.5703125" style="555" customWidth="1"/>
    <col min="15626" max="15626" width="33.5703125" style="555" customWidth="1"/>
    <col min="15627" max="15627" width="26.5703125" style="555" customWidth="1"/>
    <col min="15628" max="15628" width="31.5703125" style="555" customWidth="1"/>
    <col min="15629" max="15629" width="34.28515625" style="555" customWidth="1"/>
    <col min="15630" max="15630" width="45.140625" style="555" customWidth="1"/>
    <col min="15631" max="15872" width="9.140625" style="555"/>
    <col min="15873" max="15873" width="4.7109375" style="555" customWidth="1"/>
    <col min="15874" max="15874" width="10.5703125" style="555" customWidth="1"/>
    <col min="15875" max="15875" width="49.140625" style="555" customWidth="1"/>
    <col min="15876" max="15876" width="68.5703125" style="555" customWidth="1"/>
    <col min="15877" max="15877" width="35.42578125" style="555" customWidth="1"/>
    <col min="15878" max="15878" width="21" style="555" customWidth="1"/>
    <col min="15879" max="15879" width="28.42578125" style="555" customWidth="1"/>
    <col min="15880" max="15880" width="30.7109375" style="555" customWidth="1"/>
    <col min="15881" max="15881" width="29.5703125" style="555" customWidth="1"/>
    <col min="15882" max="15882" width="33.5703125" style="555" customWidth="1"/>
    <col min="15883" max="15883" width="26.5703125" style="555" customWidth="1"/>
    <col min="15884" max="15884" width="31.5703125" style="555" customWidth="1"/>
    <col min="15885" max="15885" width="34.28515625" style="555" customWidth="1"/>
    <col min="15886" max="15886" width="45.140625" style="555" customWidth="1"/>
    <col min="15887" max="16128" width="9.140625" style="555"/>
    <col min="16129" max="16129" width="4.7109375" style="555" customWidth="1"/>
    <col min="16130" max="16130" width="10.5703125" style="555" customWidth="1"/>
    <col min="16131" max="16131" width="49.140625" style="555" customWidth="1"/>
    <col min="16132" max="16132" width="68.5703125" style="555" customWidth="1"/>
    <col min="16133" max="16133" width="35.42578125" style="555" customWidth="1"/>
    <col min="16134" max="16134" width="21" style="555" customWidth="1"/>
    <col min="16135" max="16135" width="28.42578125" style="555" customWidth="1"/>
    <col min="16136" max="16136" width="30.7109375" style="555" customWidth="1"/>
    <col min="16137" max="16137" width="29.5703125" style="555" customWidth="1"/>
    <col min="16138" max="16138" width="33.5703125" style="555" customWidth="1"/>
    <col min="16139" max="16139" width="26.5703125" style="555" customWidth="1"/>
    <col min="16140" max="16140" width="31.5703125" style="555" customWidth="1"/>
    <col min="16141" max="16141" width="34.28515625" style="555" customWidth="1"/>
    <col min="16142" max="16142" width="45.140625" style="555" customWidth="1"/>
    <col min="16143" max="16384" width="9.140625" style="555"/>
  </cols>
  <sheetData>
    <row r="1" spans="2:15" x14ac:dyDescent="0.25">
      <c r="C1" s="556"/>
      <c r="D1" s="556"/>
    </row>
    <row r="2" spans="2:15" ht="31.5" customHeight="1" x14ac:dyDescent="0.25">
      <c r="C2" s="559"/>
      <c r="D2" s="559"/>
      <c r="E2" s="559"/>
      <c r="F2" s="559"/>
      <c r="G2" s="559"/>
      <c r="H2" s="559"/>
      <c r="I2" s="559"/>
      <c r="J2" s="559"/>
      <c r="K2" s="559"/>
      <c r="L2" s="559"/>
      <c r="M2" s="559"/>
      <c r="N2" s="559"/>
    </row>
    <row r="3" spans="2:15" s="495" customFormat="1" x14ac:dyDescent="0.25">
      <c r="B3" s="494"/>
      <c r="C3" s="510"/>
      <c r="D3" s="494"/>
      <c r="E3" s="494"/>
      <c r="F3" s="494"/>
      <c r="G3" s="494"/>
      <c r="H3" s="289" t="s">
        <v>0</v>
      </c>
    </row>
    <row r="4" spans="2:15" s="495" customFormat="1" x14ac:dyDescent="0.25">
      <c r="B4" s="511"/>
      <c r="C4" s="510"/>
      <c r="D4" s="496"/>
      <c r="E4" s="496"/>
      <c r="F4" s="496"/>
      <c r="G4" s="496"/>
      <c r="H4" s="478" t="s">
        <v>552</v>
      </c>
    </row>
    <row r="5" spans="2:15" s="495" customFormat="1" x14ac:dyDescent="0.25">
      <c r="B5" s="511"/>
      <c r="C5" s="510"/>
      <c r="D5" s="496"/>
      <c r="E5" s="496"/>
      <c r="F5" s="496"/>
      <c r="G5" s="496"/>
      <c r="H5" s="560" t="s">
        <v>597</v>
      </c>
    </row>
    <row r="6" spans="2:15" s="495" customFormat="1" x14ac:dyDescent="0.25">
      <c r="B6" s="511"/>
      <c r="C6" s="510"/>
      <c r="D6" s="496"/>
      <c r="E6" s="496"/>
      <c r="F6" s="496"/>
      <c r="G6" s="496"/>
      <c r="H6" s="560"/>
    </row>
    <row r="7" spans="2:15" ht="77.25" customHeight="1" x14ac:dyDescent="0.25">
      <c r="B7" s="561" t="s">
        <v>2</v>
      </c>
      <c r="C7" s="561" t="s">
        <v>598</v>
      </c>
      <c r="D7" s="561" t="s">
        <v>599</v>
      </c>
      <c r="E7" s="561" t="s">
        <v>600</v>
      </c>
      <c r="F7" s="561" t="s">
        <v>601</v>
      </c>
      <c r="G7" s="561" t="s">
        <v>602</v>
      </c>
      <c r="H7" s="561" t="s">
        <v>603</v>
      </c>
      <c r="I7" s="561" t="s">
        <v>604</v>
      </c>
      <c r="J7" s="561" t="s">
        <v>605</v>
      </c>
      <c r="K7" s="561" t="s">
        <v>606</v>
      </c>
      <c r="L7" s="561" t="s">
        <v>607</v>
      </c>
      <c r="M7" s="562" t="s">
        <v>608</v>
      </c>
      <c r="N7" s="561" t="s">
        <v>609</v>
      </c>
      <c r="O7" s="557"/>
    </row>
    <row r="8" spans="2:15" x14ac:dyDescent="0.25">
      <c r="B8" s="563"/>
      <c r="C8" s="483"/>
      <c r="D8" s="483"/>
      <c r="E8" s="551"/>
      <c r="F8" s="551"/>
      <c r="G8" s="551"/>
      <c r="H8" s="551"/>
      <c r="I8" s="551"/>
      <c r="J8" s="551"/>
      <c r="K8" s="551"/>
      <c r="L8" s="551"/>
      <c r="M8" s="564"/>
      <c r="N8" s="565"/>
      <c r="O8" s="557"/>
    </row>
    <row r="9" spans="2:15" s="567" customFormat="1" x14ac:dyDescent="0.2">
      <c r="B9" s="563"/>
      <c r="C9" s="483"/>
      <c r="D9" s="483"/>
      <c r="E9" s="551"/>
      <c r="F9" s="551"/>
      <c r="G9" s="551"/>
      <c r="H9" s="551"/>
      <c r="I9" s="551"/>
      <c r="J9" s="551"/>
      <c r="K9" s="551"/>
      <c r="L9" s="551"/>
      <c r="M9" s="564"/>
      <c r="N9" s="565"/>
      <c r="O9" s="566"/>
    </row>
    <row r="10" spans="2:15" x14ac:dyDescent="0.25">
      <c r="B10" s="563"/>
      <c r="C10" s="483"/>
      <c r="D10" s="483"/>
      <c r="E10" s="551"/>
      <c r="F10" s="551"/>
      <c r="G10" s="551"/>
      <c r="H10" s="551"/>
      <c r="I10" s="551"/>
      <c r="J10" s="551"/>
      <c r="K10" s="551"/>
      <c r="L10" s="551"/>
      <c r="M10" s="564"/>
      <c r="N10" s="565"/>
      <c r="O10" s="557"/>
    </row>
    <row r="11" spans="2:15" x14ac:dyDescent="0.25">
      <c r="B11" s="563"/>
      <c r="C11" s="483"/>
      <c r="D11" s="483"/>
      <c r="E11" s="551"/>
      <c r="F11" s="551"/>
      <c r="G11" s="551"/>
      <c r="H11" s="568"/>
      <c r="I11" s="551"/>
      <c r="J11" s="551"/>
      <c r="K11" s="569"/>
      <c r="L11" s="551"/>
      <c r="M11" s="564"/>
      <c r="N11" s="565"/>
      <c r="O11" s="557"/>
    </row>
    <row r="12" spans="2:15" x14ac:dyDescent="0.25">
      <c r="B12" s="563"/>
      <c r="C12" s="483"/>
      <c r="D12" s="483"/>
      <c r="E12" s="551"/>
      <c r="F12" s="551"/>
      <c r="G12" s="551"/>
      <c r="H12" s="551"/>
      <c r="I12" s="551"/>
      <c r="J12" s="551"/>
      <c r="K12" s="551"/>
      <c r="L12" s="551"/>
      <c r="M12" s="564"/>
      <c r="N12" s="565"/>
      <c r="O12" s="557"/>
    </row>
    <row r="13" spans="2:15" ht="15.75" thickBot="1" x14ac:dyDescent="0.3">
      <c r="B13" s="570"/>
      <c r="C13" s="571"/>
      <c r="D13" s="571"/>
      <c r="E13" s="572"/>
      <c r="F13" s="572"/>
      <c r="G13" s="573"/>
      <c r="H13" s="572"/>
      <c r="I13" s="572"/>
      <c r="J13" s="572"/>
      <c r="K13" s="572"/>
      <c r="L13" s="572"/>
      <c r="M13" s="574"/>
      <c r="N13" s="575"/>
      <c r="O13" s="557"/>
    </row>
    <row r="14" spans="2:15" x14ac:dyDescent="0.25">
      <c r="B14" s="557"/>
      <c r="C14" s="557"/>
      <c r="D14" s="557"/>
      <c r="G14" s="557"/>
      <c r="K14" s="557"/>
      <c r="M14" s="557"/>
    </row>
    <row r="15" spans="2:15" x14ac:dyDescent="0.25">
      <c r="B15" s="474" t="s">
        <v>557</v>
      </c>
      <c r="C15" s="557"/>
      <c r="D15" s="557"/>
      <c r="G15" s="557"/>
      <c r="K15" s="557"/>
      <c r="M15" s="557"/>
    </row>
    <row r="16" spans="2:15" x14ac:dyDescent="0.25">
      <c r="B16" s="557"/>
      <c r="C16" s="557"/>
      <c r="D16" s="557"/>
      <c r="G16" s="557"/>
      <c r="K16" s="557"/>
      <c r="M16" s="557"/>
    </row>
    <row r="17" spans="2:13" x14ac:dyDescent="0.25">
      <c r="B17" s="557"/>
      <c r="C17" s="557"/>
      <c r="D17" s="557"/>
      <c r="G17" s="557"/>
      <c r="K17" s="557"/>
      <c r="M17" s="557"/>
    </row>
    <row r="18" spans="2:13" x14ac:dyDescent="0.25">
      <c r="B18" s="557"/>
      <c r="C18" s="557"/>
      <c r="D18" s="557"/>
      <c r="G18" s="557"/>
      <c r="K18" s="557"/>
      <c r="M18" s="557"/>
    </row>
    <row r="19" spans="2:13" x14ac:dyDescent="0.25">
      <c r="B19" s="557"/>
      <c r="C19" s="557"/>
      <c r="D19" s="557"/>
      <c r="G19" s="557"/>
      <c r="K19" s="557"/>
      <c r="M19" s="557"/>
    </row>
    <row r="20" spans="2:13" x14ac:dyDescent="0.25">
      <c r="B20" s="557"/>
      <c r="C20" s="557"/>
      <c r="D20" s="557"/>
      <c r="G20" s="557"/>
      <c r="K20" s="557"/>
      <c r="M20" s="557"/>
    </row>
    <row r="21" spans="2:13" x14ac:dyDescent="0.25">
      <c r="B21" s="557"/>
      <c r="C21" s="557"/>
      <c r="D21" s="557"/>
      <c r="G21" s="557"/>
      <c r="K21" s="557"/>
      <c r="M21" s="557"/>
    </row>
    <row r="22" spans="2:13" x14ac:dyDescent="0.25">
      <c r="B22" s="557"/>
      <c r="C22" s="557"/>
      <c r="D22" s="557"/>
      <c r="G22" s="557"/>
      <c r="K22" s="557"/>
      <c r="M22" s="557"/>
    </row>
    <row r="23" spans="2:13" ht="27.75" customHeight="1" x14ac:dyDescent="0.25">
      <c r="B23" s="557"/>
      <c r="C23" s="557"/>
      <c r="D23" s="557"/>
      <c r="G23" s="557"/>
      <c r="K23" s="557"/>
      <c r="M23" s="557"/>
    </row>
    <row r="24" spans="2:13" ht="27.75" customHeight="1" x14ac:dyDescent="0.25">
      <c r="B24" s="557"/>
      <c r="C24" s="557"/>
      <c r="D24" s="557"/>
      <c r="G24" s="557"/>
      <c r="K24" s="557"/>
      <c r="M24" s="557"/>
    </row>
    <row r="25" spans="2:13" x14ac:dyDescent="0.25">
      <c r="B25" s="557"/>
      <c r="C25" s="557"/>
      <c r="D25" s="557"/>
      <c r="G25" s="557"/>
      <c r="K25" s="557"/>
      <c r="M25" s="557"/>
    </row>
    <row r="26" spans="2:13" x14ac:dyDescent="0.25">
      <c r="B26" s="557"/>
      <c r="C26" s="557"/>
      <c r="D26" s="557"/>
      <c r="G26" s="557"/>
      <c r="K26" s="557"/>
      <c r="M26" s="557"/>
    </row>
    <row r="27" spans="2:13" x14ac:dyDescent="0.25">
      <c r="B27" s="557"/>
      <c r="C27" s="557"/>
      <c r="D27" s="557"/>
      <c r="G27" s="557"/>
      <c r="K27" s="557"/>
      <c r="M27" s="557"/>
    </row>
    <row r="28" spans="2:13" x14ac:dyDescent="0.25">
      <c r="B28" s="557"/>
      <c r="C28" s="557"/>
      <c r="D28" s="557"/>
      <c r="G28" s="557"/>
      <c r="K28" s="557"/>
      <c r="M28" s="557"/>
    </row>
    <row r="29" spans="2:13" x14ac:dyDescent="0.25">
      <c r="B29" s="557"/>
      <c r="C29" s="557"/>
      <c r="D29" s="557"/>
      <c r="G29" s="557"/>
      <c r="K29" s="557"/>
      <c r="M29" s="557"/>
    </row>
    <row r="30" spans="2:13" x14ac:dyDescent="0.25">
      <c r="B30" s="557"/>
      <c r="C30" s="557"/>
      <c r="D30" s="557"/>
      <c r="G30" s="557"/>
      <c r="K30" s="557"/>
      <c r="M30" s="557"/>
    </row>
    <row r="31" spans="2:13" x14ac:dyDescent="0.25">
      <c r="B31" s="557"/>
      <c r="C31" s="557"/>
      <c r="D31" s="557"/>
      <c r="G31" s="557"/>
      <c r="K31" s="557"/>
      <c r="M31" s="557"/>
    </row>
    <row r="32" spans="2:13" x14ac:dyDescent="0.25">
      <c r="B32" s="557"/>
      <c r="C32" s="557"/>
      <c r="D32" s="557"/>
      <c r="G32" s="557"/>
      <c r="K32" s="557"/>
      <c r="M32" s="557"/>
    </row>
    <row r="33" spans="2:14" x14ac:dyDescent="0.25">
      <c r="B33" s="557"/>
      <c r="C33" s="557"/>
      <c r="D33" s="557"/>
      <c r="G33" s="557"/>
      <c r="K33" s="557"/>
      <c r="M33" s="557"/>
    </row>
    <row r="34" spans="2:14" x14ac:dyDescent="0.25">
      <c r="B34" s="557"/>
      <c r="C34" s="557"/>
      <c r="D34" s="557"/>
      <c r="G34" s="557"/>
      <c r="K34" s="557"/>
      <c r="M34" s="557"/>
    </row>
    <row r="35" spans="2:14" x14ac:dyDescent="0.25">
      <c r="B35" s="557"/>
      <c r="C35" s="557"/>
      <c r="D35" s="557"/>
      <c r="G35" s="557"/>
      <c r="K35" s="557"/>
      <c r="M35" s="557"/>
    </row>
    <row r="36" spans="2:14" x14ac:dyDescent="0.25">
      <c r="B36" s="557"/>
      <c r="C36" s="557"/>
      <c r="D36" s="557"/>
      <c r="G36" s="557"/>
      <c r="K36" s="557"/>
      <c r="M36" s="557"/>
    </row>
    <row r="37" spans="2:14" x14ac:dyDescent="0.25">
      <c r="B37" s="557"/>
      <c r="C37" s="557"/>
      <c r="D37" s="557"/>
      <c r="G37" s="557"/>
      <c r="K37" s="557"/>
      <c r="M37" s="557"/>
    </row>
    <row r="38" spans="2:14" x14ac:dyDescent="0.25">
      <c r="B38" s="557"/>
      <c r="C38" s="557"/>
      <c r="D38" s="557"/>
      <c r="G38" s="557"/>
      <c r="K38" s="557"/>
      <c r="M38" s="557"/>
    </row>
    <row r="39" spans="2:14" x14ac:dyDescent="0.25">
      <c r="B39" s="557"/>
      <c r="C39" s="557"/>
      <c r="D39" s="557"/>
      <c r="G39" s="557"/>
      <c r="K39" s="557"/>
      <c r="M39" s="557"/>
    </row>
    <row r="40" spans="2:14" x14ac:dyDescent="0.25">
      <c r="B40" s="557"/>
      <c r="C40" s="557"/>
      <c r="D40" s="557"/>
      <c r="G40" s="557"/>
      <c r="K40" s="557"/>
      <c r="M40" s="557"/>
    </row>
    <row r="41" spans="2:14" x14ac:dyDescent="0.25">
      <c r="B41" s="557"/>
      <c r="C41" s="557"/>
      <c r="D41" s="557"/>
      <c r="G41" s="557"/>
      <c r="K41" s="557"/>
      <c r="M41" s="557"/>
    </row>
    <row r="42" spans="2:14" x14ac:dyDescent="0.25">
      <c r="B42" s="557"/>
      <c r="C42" s="557"/>
      <c r="D42" s="557"/>
      <c r="G42" s="557"/>
      <c r="K42" s="557"/>
      <c r="M42" s="557"/>
    </row>
    <row r="43" spans="2:14" x14ac:dyDescent="0.25">
      <c r="B43" s="557"/>
      <c r="C43" s="557"/>
      <c r="D43" s="557"/>
      <c r="G43" s="557"/>
      <c r="K43" s="557"/>
      <c r="M43" s="557"/>
    </row>
    <row r="44" spans="2:14" x14ac:dyDescent="0.25">
      <c r="B44" s="557"/>
      <c r="C44" s="557"/>
      <c r="D44" s="557"/>
      <c r="G44" s="557"/>
      <c r="K44" s="557"/>
      <c r="M44" s="557"/>
    </row>
    <row r="45" spans="2:14" x14ac:dyDescent="0.25">
      <c r="B45" s="557"/>
      <c r="C45" s="557"/>
      <c r="D45" s="557"/>
      <c r="G45" s="557"/>
      <c r="K45" s="557"/>
      <c r="M45" s="557"/>
      <c r="N45" s="576"/>
    </row>
    <row r="46" spans="2:14" x14ac:dyDescent="0.25">
      <c r="B46" s="557"/>
      <c r="C46" s="557"/>
      <c r="D46" s="557"/>
      <c r="G46" s="557"/>
      <c r="K46" s="557"/>
      <c r="M46" s="557"/>
    </row>
    <row r="47" spans="2:14" x14ac:dyDescent="0.25">
      <c r="B47" s="557"/>
      <c r="C47" s="557"/>
      <c r="D47" s="557"/>
      <c r="G47" s="557"/>
      <c r="K47" s="557"/>
      <c r="M47" s="557"/>
    </row>
    <row r="48" spans="2:14" x14ac:dyDescent="0.25">
      <c r="B48" s="557"/>
      <c r="C48" s="557"/>
      <c r="D48" s="557"/>
      <c r="G48" s="557"/>
      <c r="K48" s="557"/>
      <c r="M48" s="557"/>
    </row>
    <row r="49" spans="2:14" x14ac:dyDescent="0.25">
      <c r="B49" s="557"/>
      <c r="C49" s="557"/>
      <c r="D49" s="557"/>
      <c r="G49" s="557"/>
      <c r="K49" s="557"/>
      <c r="M49" s="557"/>
    </row>
    <row r="50" spans="2:14" x14ac:dyDescent="0.25">
      <c r="B50" s="557"/>
      <c r="C50" s="557"/>
      <c r="D50" s="557"/>
      <c r="G50" s="557"/>
      <c r="K50" s="557"/>
      <c r="M50" s="557"/>
    </row>
    <row r="51" spans="2:14" x14ac:dyDescent="0.25">
      <c r="B51" s="557"/>
      <c r="C51" s="557"/>
      <c r="D51" s="557"/>
      <c r="G51" s="557"/>
      <c r="K51" s="557"/>
      <c r="M51" s="557"/>
    </row>
    <row r="52" spans="2:14" x14ac:dyDescent="0.25">
      <c r="B52" s="557"/>
      <c r="C52" s="557"/>
      <c r="D52" s="557"/>
      <c r="G52" s="557"/>
      <c r="K52" s="557"/>
      <c r="M52" s="557"/>
    </row>
    <row r="53" spans="2:14" x14ac:dyDescent="0.25">
      <c r="B53" s="557"/>
      <c r="C53" s="557"/>
      <c r="D53" s="557"/>
      <c r="G53" s="557"/>
      <c r="K53" s="557"/>
      <c r="M53" s="557"/>
    </row>
    <row r="54" spans="2:14" x14ac:dyDescent="0.25">
      <c r="B54" s="557"/>
      <c r="C54" s="557"/>
      <c r="D54" s="557"/>
      <c r="G54" s="557"/>
      <c r="K54" s="557"/>
      <c r="M54" s="557"/>
    </row>
    <row r="55" spans="2:14" x14ac:dyDescent="0.25">
      <c r="B55" s="557"/>
      <c r="C55" s="557"/>
      <c r="D55" s="557"/>
      <c r="G55" s="557"/>
      <c r="K55" s="557"/>
      <c r="M55" s="557"/>
    </row>
    <row r="56" spans="2:14" x14ac:dyDescent="0.25">
      <c r="B56" s="557"/>
      <c r="C56" s="557"/>
      <c r="D56" s="557"/>
      <c r="G56" s="557"/>
      <c r="K56" s="557"/>
      <c r="M56" s="557"/>
    </row>
    <row r="57" spans="2:14" x14ac:dyDescent="0.25">
      <c r="B57" s="557"/>
      <c r="C57" s="557"/>
      <c r="D57" s="557"/>
      <c r="G57" s="557"/>
      <c r="K57" s="557"/>
      <c r="M57" s="557"/>
    </row>
    <row r="58" spans="2:14" x14ac:dyDescent="0.25">
      <c r="B58" s="557"/>
      <c r="C58" s="557"/>
      <c r="D58" s="557"/>
      <c r="G58" s="557"/>
      <c r="K58" s="557"/>
      <c r="M58" s="557"/>
    </row>
    <row r="59" spans="2:14" x14ac:dyDescent="0.25">
      <c r="B59" s="557"/>
      <c r="C59" s="557"/>
      <c r="D59" s="557"/>
      <c r="G59" s="557"/>
      <c r="K59" s="557"/>
      <c r="M59" s="557"/>
      <c r="N59" s="576"/>
    </row>
    <row r="60" spans="2:14" x14ac:dyDescent="0.25">
      <c r="B60" s="557"/>
      <c r="C60" s="557"/>
      <c r="D60" s="557"/>
      <c r="G60" s="557"/>
      <c r="K60" s="557"/>
      <c r="M60" s="557"/>
    </row>
    <row r="61" spans="2:14" x14ac:dyDescent="0.25">
      <c r="B61" s="557"/>
      <c r="C61" s="557"/>
      <c r="D61" s="557"/>
      <c r="G61" s="557"/>
      <c r="K61" s="557"/>
      <c r="M61" s="557"/>
    </row>
    <row r="62" spans="2:14" x14ac:dyDescent="0.25">
      <c r="B62" s="557"/>
      <c r="C62" s="557"/>
      <c r="M62" s="577"/>
    </row>
    <row r="63" spans="2:14" x14ac:dyDescent="0.25">
      <c r="B63" s="557"/>
      <c r="C63" s="557"/>
      <c r="M63" s="578"/>
    </row>
    <row r="64" spans="2:14" x14ac:dyDescent="0.25">
      <c r="B64" s="557"/>
      <c r="C64" s="557"/>
      <c r="D64" s="579"/>
      <c r="M64" s="580"/>
    </row>
    <row r="65" spans="2:13" x14ac:dyDescent="0.25">
      <c r="B65" s="557"/>
      <c r="C65" s="557"/>
      <c r="M65" s="581"/>
    </row>
    <row r="66" spans="2:13" x14ac:dyDescent="0.25">
      <c r="B66" s="557"/>
      <c r="C66" s="557"/>
      <c r="M66" s="580"/>
    </row>
    <row r="67" spans="2:13" x14ac:dyDescent="0.25">
      <c r="B67" s="557"/>
      <c r="C67" s="557"/>
      <c r="M67" s="580"/>
    </row>
    <row r="68" spans="2:13" x14ac:dyDescent="0.25">
      <c r="B68" s="557"/>
      <c r="C68" s="557"/>
      <c r="M68" s="580"/>
    </row>
    <row r="69" spans="2:13" x14ac:dyDescent="0.25">
      <c r="B69" s="557"/>
      <c r="C69" s="557"/>
      <c r="M69" s="580"/>
    </row>
    <row r="70" spans="2:13" x14ac:dyDescent="0.25">
      <c r="B70" s="557"/>
      <c r="C70" s="557"/>
      <c r="M70" s="582"/>
    </row>
    <row r="71" spans="2:13" x14ac:dyDescent="0.25">
      <c r="B71" s="557"/>
      <c r="C71" s="557"/>
      <c r="M71" s="580"/>
    </row>
    <row r="72" spans="2:13" x14ac:dyDescent="0.25">
      <c r="B72" s="557"/>
      <c r="C72" s="557"/>
      <c r="M72" s="580"/>
    </row>
    <row r="73" spans="2:13" x14ac:dyDescent="0.25">
      <c r="B73" s="557"/>
      <c r="C73" s="557"/>
      <c r="M73" s="577"/>
    </row>
    <row r="75" spans="2:13" x14ac:dyDescent="0.25">
      <c r="M75" s="583"/>
    </row>
    <row r="76" spans="2:13" x14ac:dyDescent="0.25">
      <c r="M76" s="584"/>
    </row>
  </sheetData>
  <printOptions horizontalCentered="1"/>
  <pageMargins left="0.55118110236220497" right="0.511811023622047" top="1.1811023622047201" bottom="0.98425196850393704" header="0.39370078740157499" footer="0.31496062992126"/>
  <pageSetup paperSize="9" scale="62"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pageSetUpPr fitToPage="1"/>
  </sheetPr>
  <dimension ref="B2:K29"/>
  <sheetViews>
    <sheetView showGridLines="0" view="pageBreakPreview" zoomScale="70" zoomScaleSheetLayoutView="70" workbookViewId="0">
      <selection activeCell="B2" sqref="B2:D2"/>
    </sheetView>
  </sheetViews>
  <sheetFormatPr defaultColWidth="9.140625" defaultRowHeight="15" x14ac:dyDescent="0.25"/>
  <cols>
    <col min="1" max="1" width="9.140625" style="495"/>
    <col min="2" max="2" width="24.7109375" style="495" customWidth="1"/>
    <col min="3" max="3" width="12.42578125" style="495" customWidth="1"/>
    <col min="4" max="4" width="13.85546875" style="495" customWidth="1"/>
    <col min="5" max="5" width="13.28515625" style="495" customWidth="1"/>
    <col min="6" max="6" width="12.42578125" style="495" customWidth="1"/>
    <col min="7" max="7" width="14" style="495" customWidth="1"/>
    <col min="8" max="8" width="13.42578125" style="495" customWidth="1"/>
    <col min="9" max="10" width="16.7109375" style="495" customWidth="1"/>
    <col min="11" max="11" width="26.7109375" style="495" customWidth="1"/>
    <col min="12" max="251" width="9.140625" style="495"/>
    <col min="252" max="252" width="71" style="495" customWidth="1"/>
    <col min="253" max="253" width="22.7109375" style="495" bestFit="1" customWidth="1"/>
    <col min="254" max="254" width="33" style="495" bestFit="1" customWidth="1"/>
    <col min="255" max="255" width="26.5703125" style="495" bestFit="1" customWidth="1"/>
    <col min="256" max="256" width="22.7109375" style="495" bestFit="1" customWidth="1"/>
    <col min="257" max="257" width="33" style="495" bestFit="1" customWidth="1"/>
    <col min="258" max="258" width="26.5703125" style="495" customWidth="1"/>
    <col min="259" max="259" width="22.7109375" style="495" bestFit="1" customWidth="1"/>
    <col min="260" max="261" width="33" style="495" bestFit="1" customWidth="1"/>
    <col min="262" max="262" width="22.7109375" style="495" bestFit="1" customWidth="1"/>
    <col min="263" max="263" width="33" style="495" bestFit="1" customWidth="1"/>
    <col min="264" max="264" width="25.7109375" style="495" customWidth="1"/>
    <col min="265" max="266" width="16.7109375" style="495" customWidth="1"/>
    <col min="267" max="267" width="26.7109375" style="495" customWidth="1"/>
    <col min="268" max="507" width="9.140625" style="495"/>
    <col min="508" max="508" width="71" style="495" customWidth="1"/>
    <col min="509" max="509" width="22.7109375" style="495" bestFit="1" customWidth="1"/>
    <col min="510" max="510" width="33" style="495" bestFit="1" customWidth="1"/>
    <col min="511" max="511" width="26.5703125" style="495" bestFit="1" customWidth="1"/>
    <col min="512" max="512" width="22.7109375" style="495" bestFit="1" customWidth="1"/>
    <col min="513" max="513" width="33" style="495" bestFit="1" customWidth="1"/>
    <col min="514" max="514" width="26.5703125" style="495" customWidth="1"/>
    <col min="515" max="515" width="22.7109375" style="495" bestFit="1" customWidth="1"/>
    <col min="516" max="517" width="33" style="495" bestFit="1" customWidth="1"/>
    <col min="518" max="518" width="22.7109375" style="495" bestFit="1" customWidth="1"/>
    <col min="519" max="519" width="33" style="495" bestFit="1" customWidth="1"/>
    <col min="520" max="520" width="25.7109375" style="495" customWidth="1"/>
    <col min="521" max="522" width="16.7109375" style="495" customWidth="1"/>
    <col min="523" max="523" width="26.7109375" style="495" customWidth="1"/>
    <col min="524" max="763" width="9.140625" style="495"/>
    <col min="764" max="764" width="71" style="495" customWidth="1"/>
    <col min="765" max="765" width="22.7109375" style="495" bestFit="1" customWidth="1"/>
    <col min="766" max="766" width="33" style="495" bestFit="1" customWidth="1"/>
    <col min="767" max="767" width="26.5703125" style="495" bestFit="1" customWidth="1"/>
    <col min="768" max="768" width="22.7109375" style="495" bestFit="1" customWidth="1"/>
    <col min="769" max="769" width="33" style="495" bestFit="1" customWidth="1"/>
    <col min="770" max="770" width="26.5703125" style="495" customWidth="1"/>
    <col min="771" max="771" width="22.7109375" style="495" bestFit="1" customWidth="1"/>
    <col min="772" max="773" width="33" style="495" bestFit="1" customWidth="1"/>
    <col min="774" max="774" width="22.7109375" style="495" bestFit="1" customWidth="1"/>
    <col min="775" max="775" width="33" style="495" bestFit="1" customWidth="1"/>
    <col min="776" max="776" width="25.7109375" style="495" customWidth="1"/>
    <col min="777" max="778" width="16.7109375" style="495" customWidth="1"/>
    <col min="779" max="779" width="26.7109375" style="495" customWidth="1"/>
    <col min="780" max="1019" width="9.140625" style="495"/>
    <col min="1020" max="1020" width="71" style="495" customWidth="1"/>
    <col min="1021" max="1021" width="22.7109375" style="495" bestFit="1" customWidth="1"/>
    <col min="1022" max="1022" width="33" style="495" bestFit="1" customWidth="1"/>
    <col min="1023" max="1023" width="26.5703125" style="495" bestFit="1" customWidth="1"/>
    <col min="1024" max="1024" width="22.7109375" style="495" bestFit="1" customWidth="1"/>
    <col min="1025" max="1025" width="33" style="495" bestFit="1" customWidth="1"/>
    <col min="1026" max="1026" width="26.5703125" style="495" customWidth="1"/>
    <col min="1027" max="1027" width="22.7109375" style="495" bestFit="1" customWidth="1"/>
    <col min="1028" max="1029" width="33" style="495" bestFit="1" customWidth="1"/>
    <col min="1030" max="1030" width="22.7109375" style="495" bestFit="1" customWidth="1"/>
    <col min="1031" max="1031" width="33" style="495" bestFit="1" customWidth="1"/>
    <col min="1032" max="1032" width="25.7109375" style="495" customWidth="1"/>
    <col min="1033" max="1034" width="16.7109375" style="495" customWidth="1"/>
    <col min="1035" max="1035" width="26.7109375" style="495" customWidth="1"/>
    <col min="1036" max="1275" width="9.140625" style="495"/>
    <col min="1276" max="1276" width="71" style="495" customWidth="1"/>
    <col min="1277" max="1277" width="22.7109375" style="495" bestFit="1" customWidth="1"/>
    <col min="1278" max="1278" width="33" style="495" bestFit="1" customWidth="1"/>
    <col min="1279" max="1279" width="26.5703125" style="495" bestFit="1" customWidth="1"/>
    <col min="1280" max="1280" width="22.7109375" style="495" bestFit="1" customWidth="1"/>
    <col min="1281" max="1281" width="33" style="495" bestFit="1" customWidth="1"/>
    <col min="1282" max="1282" width="26.5703125" style="495" customWidth="1"/>
    <col min="1283" max="1283" width="22.7109375" style="495" bestFit="1" customWidth="1"/>
    <col min="1284" max="1285" width="33" style="495" bestFit="1" customWidth="1"/>
    <col min="1286" max="1286" width="22.7109375" style="495" bestFit="1" customWidth="1"/>
    <col min="1287" max="1287" width="33" style="495" bestFit="1" customWidth="1"/>
    <col min="1288" max="1288" width="25.7109375" style="495" customWidth="1"/>
    <col min="1289" max="1290" width="16.7109375" style="495" customWidth="1"/>
    <col min="1291" max="1291" width="26.7109375" style="495" customWidth="1"/>
    <col min="1292" max="1531" width="9.140625" style="495"/>
    <col min="1532" max="1532" width="71" style="495" customWidth="1"/>
    <col min="1533" max="1533" width="22.7109375" style="495" bestFit="1" customWidth="1"/>
    <col min="1534" max="1534" width="33" style="495" bestFit="1" customWidth="1"/>
    <col min="1535" max="1535" width="26.5703125" style="495" bestFit="1" customWidth="1"/>
    <col min="1536" max="1536" width="22.7109375" style="495" bestFit="1" customWidth="1"/>
    <col min="1537" max="1537" width="33" style="495" bestFit="1" customWidth="1"/>
    <col min="1538" max="1538" width="26.5703125" style="495" customWidth="1"/>
    <col min="1539" max="1539" width="22.7109375" style="495" bestFit="1" customWidth="1"/>
    <col min="1540" max="1541" width="33" style="495" bestFit="1" customWidth="1"/>
    <col min="1542" max="1542" width="22.7109375" style="495" bestFit="1" customWidth="1"/>
    <col min="1543" max="1543" width="33" style="495" bestFit="1" customWidth="1"/>
    <col min="1544" max="1544" width="25.7109375" style="495" customWidth="1"/>
    <col min="1545" max="1546" width="16.7109375" style="495" customWidth="1"/>
    <col min="1547" max="1547" width="26.7109375" style="495" customWidth="1"/>
    <col min="1548" max="1787" width="9.140625" style="495"/>
    <col min="1788" max="1788" width="71" style="495" customWidth="1"/>
    <col min="1789" max="1789" width="22.7109375" style="495" bestFit="1" customWidth="1"/>
    <col min="1790" max="1790" width="33" style="495" bestFit="1" customWidth="1"/>
    <col min="1791" max="1791" width="26.5703125" style="495" bestFit="1" customWidth="1"/>
    <col min="1792" max="1792" width="22.7109375" style="495" bestFit="1" customWidth="1"/>
    <col min="1793" max="1793" width="33" style="495" bestFit="1" customWidth="1"/>
    <col min="1794" max="1794" width="26.5703125" style="495" customWidth="1"/>
    <col min="1795" max="1795" width="22.7109375" style="495" bestFit="1" customWidth="1"/>
    <col min="1796" max="1797" width="33" style="495" bestFit="1" customWidth="1"/>
    <col min="1798" max="1798" width="22.7109375" style="495" bestFit="1" customWidth="1"/>
    <col min="1799" max="1799" width="33" style="495" bestFit="1" customWidth="1"/>
    <col min="1800" max="1800" width="25.7109375" style="495" customWidth="1"/>
    <col min="1801" max="1802" width="16.7109375" style="495" customWidth="1"/>
    <col min="1803" max="1803" width="26.7109375" style="495" customWidth="1"/>
    <col min="1804" max="2043" width="9.140625" style="495"/>
    <col min="2044" max="2044" width="71" style="495" customWidth="1"/>
    <col min="2045" max="2045" width="22.7109375" style="495" bestFit="1" customWidth="1"/>
    <col min="2046" max="2046" width="33" style="495" bestFit="1" customWidth="1"/>
    <col min="2047" max="2047" width="26.5703125" style="495" bestFit="1" customWidth="1"/>
    <col min="2048" max="2048" width="22.7109375" style="495" bestFit="1" customWidth="1"/>
    <col min="2049" max="2049" width="33" style="495" bestFit="1" customWidth="1"/>
    <col min="2050" max="2050" width="26.5703125" style="495" customWidth="1"/>
    <col min="2051" max="2051" width="22.7109375" style="495" bestFit="1" customWidth="1"/>
    <col min="2052" max="2053" width="33" style="495" bestFit="1" customWidth="1"/>
    <col min="2054" max="2054" width="22.7109375" style="495" bestFit="1" customWidth="1"/>
    <col min="2055" max="2055" width="33" style="495" bestFit="1" customWidth="1"/>
    <col min="2056" max="2056" width="25.7109375" style="495" customWidth="1"/>
    <col min="2057" max="2058" width="16.7109375" style="495" customWidth="1"/>
    <col min="2059" max="2059" width="26.7109375" style="495" customWidth="1"/>
    <col min="2060" max="2299" width="9.140625" style="495"/>
    <col min="2300" max="2300" width="71" style="495" customWidth="1"/>
    <col min="2301" max="2301" width="22.7109375" style="495" bestFit="1" customWidth="1"/>
    <col min="2302" max="2302" width="33" style="495" bestFit="1" customWidth="1"/>
    <col min="2303" max="2303" width="26.5703125" style="495" bestFit="1" customWidth="1"/>
    <col min="2304" max="2304" width="22.7109375" style="495" bestFit="1" customWidth="1"/>
    <col min="2305" max="2305" width="33" style="495" bestFit="1" customWidth="1"/>
    <col min="2306" max="2306" width="26.5703125" style="495" customWidth="1"/>
    <col min="2307" max="2307" width="22.7109375" style="495" bestFit="1" customWidth="1"/>
    <col min="2308" max="2309" width="33" style="495" bestFit="1" customWidth="1"/>
    <col min="2310" max="2310" width="22.7109375" style="495" bestFit="1" customWidth="1"/>
    <col min="2311" max="2311" width="33" style="495" bestFit="1" customWidth="1"/>
    <col min="2312" max="2312" width="25.7109375" style="495" customWidth="1"/>
    <col min="2313" max="2314" width="16.7109375" style="495" customWidth="1"/>
    <col min="2315" max="2315" width="26.7109375" style="495" customWidth="1"/>
    <col min="2316" max="2555" width="9.140625" style="495"/>
    <col min="2556" max="2556" width="71" style="495" customWidth="1"/>
    <col min="2557" max="2557" width="22.7109375" style="495" bestFit="1" customWidth="1"/>
    <col min="2558" max="2558" width="33" style="495" bestFit="1" customWidth="1"/>
    <col min="2559" max="2559" width="26.5703125" style="495" bestFit="1" customWidth="1"/>
    <col min="2560" max="2560" width="22.7109375" style="495" bestFit="1" customWidth="1"/>
    <col min="2561" max="2561" width="33" style="495" bestFit="1" customWidth="1"/>
    <col min="2562" max="2562" width="26.5703125" style="495" customWidth="1"/>
    <col min="2563" max="2563" width="22.7109375" style="495" bestFit="1" customWidth="1"/>
    <col min="2564" max="2565" width="33" style="495" bestFit="1" customWidth="1"/>
    <col min="2566" max="2566" width="22.7109375" style="495" bestFit="1" customWidth="1"/>
    <col min="2567" max="2567" width="33" style="495" bestFit="1" customWidth="1"/>
    <col min="2568" max="2568" width="25.7109375" style="495" customWidth="1"/>
    <col min="2569" max="2570" width="16.7109375" style="495" customWidth="1"/>
    <col min="2571" max="2571" width="26.7109375" style="495" customWidth="1"/>
    <col min="2572" max="2811" width="9.140625" style="495"/>
    <col min="2812" max="2812" width="71" style="495" customWidth="1"/>
    <col min="2813" max="2813" width="22.7109375" style="495" bestFit="1" customWidth="1"/>
    <col min="2814" max="2814" width="33" style="495" bestFit="1" customWidth="1"/>
    <col min="2815" max="2815" width="26.5703125" style="495" bestFit="1" customWidth="1"/>
    <col min="2816" max="2816" width="22.7109375" style="495" bestFit="1" customWidth="1"/>
    <col min="2817" max="2817" width="33" style="495" bestFit="1" customWidth="1"/>
    <col min="2818" max="2818" width="26.5703125" style="495" customWidth="1"/>
    <col min="2819" max="2819" width="22.7109375" style="495" bestFit="1" customWidth="1"/>
    <col min="2820" max="2821" width="33" style="495" bestFit="1" customWidth="1"/>
    <col min="2822" max="2822" width="22.7109375" style="495" bestFit="1" customWidth="1"/>
    <col min="2823" max="2823" width="33" style="495" bestFit="1" customWidth="1"/>
    <col min="2824" max="2824" width="25.7109375" style="495" customWidth="1"/>
    <col min="2825" max="2826" width="16.7109375" style="495" customWidth="1"/>
    <col min="2827" max="2827" width="26.7109375" style="495" customWidth="1"/>
    <col min="2828" max="3067" width="9.140625" style="495"/>
    <col min="3068" max="3068" width="71" style="495" customWidth="1"/>
    <col min="3069" max="3069" width="22.7109375" style="495" bestFit="1" customWidth="1"/>
    <col min="3070" max="3070" width="33" style="495" bestFit="1" customWidth="1"/>
    <col min="3071" max="3071" width="26.5703125" style="495" bestFit="1" customWidth="1"/>
    <col min="3072" max="3072" width="22.7109375" style="495" bestFit="1" customWidth="1"/>
    <col min="3073" max="3073" width="33" style="495" bestFit="1" customWidth="1"/>
    <col min="3074" max="3074" width="26.5703125" style="495" customWidth="1"/>
    <col min="3075" max="3075" width="22.7109375" style="495" bestFit="1" customWidth="1"/>
    <col min="3076" max="3077" width="33" style="495" bestFit="1" customWidth="1"/>
    <col min="3078" max="3078" width="22.7109375" style="495" bestFit="1" customWidth="1"/>
    <col min="3079" max="3079" width="33" style="495" bestFit="1" customWidth="1"/>
    <col min="3080" max="3080" width="25.7109375" style="495" customWidth="1"/>
    <col min="3081" max="3082" width="16.7109375" style="495" customWidth="1"/>
    <col min="3083" max="3083" width="26.7109375" style="495" customWidth="1"/>
    <col min="3084" max="3323" width="9.140625" style="495"/>
    <col min="3324" max="3324" width="71" style="495" customWidth="1"/>
    <col min="3325" max="3325" width="22.7109375" style="495" bestFit="1" customWidth="1"/>
    <col min="3326" max="3326" width="33" style="495" bestFit="1" customWidth="1"/>
    <col min="3327" max="3327" width="26.5703125" style="495" bestFit="1" customWidth="1"/>
    <col min="3328" max="3328" width="22.7109375" style="495" bestFit="1" customWidth="1"/>
    <col min="3329" max="3329" width="33" style="495" bestFit="1" customWidth="1"/>
    <col min="3330" max="3330" width="26.5703125" style="495" customWidth="1"/>
    <col min="3331" max="3331" width="22.7109375" style="495" bestFit="1" customWidth="1"/>
    <col min="3332" max="3333" width="33" style="495" bestFit="1" customWidth="1"/>
    <col min="3334" max="3334" width="22.7109375" style="495" bestFit="1" customWidth="1"/>
    <col min="3335" max="3335" width="33" style="495" bestFit="1" customWidth="1"/>
    <col min="3336" max="3336" width="25.7109375" style="495" customWidth="1"/>
    <col min="3337" max="3338" width="16.7109375" style="495" customWidth="1"/>
    <col min="3339" max="3339" width="26.7109375" style="495" customWidth="1"/>
    <col min="3340" max="3579" width="9.140625" style="495"/>
    <col min="3580" max="3580" width="71" style="495" customWidth="1"/>
    <col min="3581" max="3581" width="22.7109375" style="495" bestFit="1" customWidth="1"/>
    <col min="3582" max="3582" width="33" style="495" bestFit="1" customWidth="1"/>
    <col min="3583" max="3583" width="26.5703125" style="495" bestFit="1" customWidth="1"/>
    <col min="3584" max="3584" width="22.7109375" style="495" bestFit="1" customWidth="1"/>
    <col min="3585" max="3585" width="33" style="495" bestFit="1" customWidth="1"/>
    <col min="3586" max="3586" width="26.5703125" style="495" customWidth="1"/>
    <col min="3587" max="3587" width="22.7109375" style="495" bestFit="1" customWidth="1"/>
    <col min="3588" max="3589" width="33" style="495" bestFit="1" customWidth="1"/>
    <col min="3590" max="3590" width="22.7109375" style="495" bestFit="1" customWidth="1"/>
    <col min="3591" max="3591" width="33" style="495" bestFit="1" customWidth="1"/>
    <col min="3592" max="3592" width="25.7109375" style="495" customWidth="1"/>
    <col min="3593" max="3594" width="16.7109375" style="495" customWidth="1"/>
    <col min="3595" max="3595" width="26.7109375" style="495" customWidth="1"/>
    <col min="3596" max="3835" width="9.140625" style="495"/>
    <col min="3836" max="3836" width="71" style="495" customWidth="1"/>
    <col min="3837" max="3837" width="22.7109375" style="495" bestFit="1" customWidth="1"/>
    <col min="3838" max="3838" width="33" style="495" bestFit="1" customWidth="1"/>
    <col min="3839" max="3839" width="26.5703125" style="495" bestFit="1" customWidth="1"/>
    <col min="3840" max="3840" width="22.7109375" style="495" bestFit="1" customWidth="1"/>
    <col min="3841" max="3841" width="33" style="495" bestFit="1" customWidth="1"/>
    <col min="3842" max="3842" width="26.5703125" style="495" customWidth="1"/>
    <col min="3843" max="3843" width="22.7109375" style="495" bestFit="1" customWidth="1"/>
    <col min="3844" max="3845" width="33" style="495" bestFit="1" customWidth="1"/>
    <col min="3846" max="3846" width="22.7109375" style="495" bestFit="1" customWidth="1"/>
    <col min="3847" max="3847" width="33" style="495" bestFit="1" customWidth="1"/>
    <col min="3848" max="3848" width="25.7109375" style="495" customWidth="1"/>
    <col min="3849" max="3850" width="16.7109375" style="495" customWidth="1"/>
    <col min="3851" max="3851" width="26.7109375" style="495" customWidth="1"/>
    <col min="3852" max="4091" width="9.140625" style="495"/>
    <col min="4092" max="4092" width="71" style="495" customWidth="1"/>
    <col min="4093" max="4093" width="22.7109375" style="495" bestFit="1" customWidth="1"/>
    <col min="4094" max="4094" width="33" style="495" bestFit="1" customWidth="1"/>
    <col min="4095" max="4095" width="26.5703125" style="495" bestFit="1" customWidth="1"/>
    <col min="4096" max="4096" width="22.7109375" style="495" bestFit="1" customWidth="1"/>
    <col min="4097" max="4097" width="33" style="495" bestFit="1" customWidth="1"/>
    <col min="4098" max="4098" width="26.5703125" style="495" customWidth="1"/>
    <col min="4099" max="4099" width="22.7109375" style="495" bestFit="1" customWidth="1"/>
    <col min="4100" max="4101" width="33" style="495" bestFit="1" customWidth="1"/>
    <col min="4102" max="4102" width="22.7109375" style="495" bestFit="1" customWidth="1"/>
    <col min="4103" max="4103" width="33" style="495" bestFit="1" customWidth="1"/>
    <col min="4104" max="4104" width="25.7109375" style="495" customWidth="1"/>
    <col min="4105" max="4106" width="16.7109375" style="495" customWidth="1"/>
    <col min="4107" max="4107" width="26.7109375" style="495" customWidth="1"/>
    <col min="4108" max="4347" width="9.140625" style="495"/>
    <col min="4348" max="4348" width="71" style="495" customWidth="1"/>
    <col min="4349" max="4349" width="22.7109375" style="495" bestFit="1" customWidth="1"/>
    <col min="4350" max="4350" width="33" style="495" bestFit="1" customWidth="1"/>
    <col min="4351" max="4351" width="26.5703125" style="495" bestFit="1" customWidth="1"/>
    <col min="4352" max="4352" width="22.7109375" style="495" bestFit="1" customWidth="1"/>
    <col min="4353" max="4353" width="33" style="495" bestFit="1" customWidth="1"/>
    <col min="4354" max="4354" width="26.5703125" style="495" customWidth="1"/>
    <col min="4355" max="4355" width="22.7109375" style="495" bestFit="1" customWidth="1"/>
    <col min="4356" max="4357" width="33" style="495" bestFit="1" customWidth="1"/>
    <col min="4358" max="4358" width="22.7109375" style="495" bestFit="1" customWidth="1"/>
    <col min="4359" max="4359" width="33" style="495" bestFit="1" customWidth="1"/>
    <col min="4360" max="4360" width="25.7109375" style="495" customWidth="1"/>
    <col min="4361" max="4362" width="16.7109375" style="495" customWidth="1"/>
    <col min="4363" max="4363" width="26.7109375" style="495" customWidth="1"/>
    <col min="4364" max="4603" width="9.140625" style="495"/>
    <col min="4604" max="4604" width="71" style="495" customWidth="1"/>
    <col min="4605" max="4605" width="22.7109375" style="495" bestFit="1" customWidth="1"/>
    <col min="4606" max="4606" width="33" style="495" bestFit="1" customWidth="1"/>
    <col min="4607" max="4607" width="26.5703125" style="495" bestFit="1" customWidth="1"/>
    <col min="4608" max="4608" width="22.7109375" style="495" bestFit="1" customWidth="1"/>
    <col min="4609" max="4609" width="33" style="495" bestFit="1" customWidth="1"/>
    <col min="4610" max="4610" width="26.5703125" style="495" customWidth="1"/>
    <col min="4611" max="4611" width="22.7109375" style="495" bestFit="1" customWidth="1"/>
    <col min="4612" max="4613" width="33" style="495" bestFit="1" customWidth="1"/>
    <col min="4614" max="4614" width="22.7109375" style="495" bestFit="1" customWidth="1"/>
    <col min="4615" max="4615" width="33" style="495" bestFit="1" customWidth="1"/>
    <col min="4616" max="4616" width="25.7109375" style="495" customWidth="1"/>
    <col min="4617" max="4618" width="16.7109375" style="495" customWidth="1"/>
    <col min="4619" max="4619" width="26.7109375" style="495" customWidth="1"/>
    <col min="4620" max="4859" width="9.140625" style="495"/>
    <col min="4860" max="4860" width="71" style="495" customWidth="1"/>
    <col min="4861" max="4861" width="22.7109375" style="495" bestFit="1" customWidth="1"/>
    <col min="4862" max="4862" width="33" style="495" bestFit="1" customWidth="1"/>
    <col min="4863" max="4863" width="26.5703125" style="495" bestFit="1" customWidth="1"/>
    <col min="4864" max="4864" width="22.7109375" style="495" bestFit="1" customWidth="1"/>
    <col min="4865" max="4865" width="33" style="495" bestFit="1" customWidth="1"/>
    <col min="4866" max="4866" width="26.5703125" style="495" customWidth="1"/>
    <col min="4867" max="4867" width="22.7109375" style="495" bestFit="1" customWidth="1"/>
    <col min="4868" max="4869" width="33" style="495" bestFit="1" customWidth="1"/>
    <col min="4870" max="4870" width="22.7109375" style="495" bestFit="1" customWidth="1"/>
    <col min="4871" max="4871" width="33" style="495" bestFit="1" customWidth="1"/>
    <col min="4872" max="4872" width="25.7109375" style="495" customWidth="1"/>
    <col min="4873" max="4874" width="16.7109375" style="495" customWidth="1"/>
    <col min="4875" max="4875" width="26.7109375" style="495" customWidth="1"/>
    <col min="4876" max="5115" width="9.140625" style="495"/>
    <col min="5116" max="5116" width="71" style="495" customWidth="1"/>
    <col min="5117" max="5117" width="22.7109375" style="495" bestFit="1" customWidth="1"/>
    <col min="5118" max="5118" width="33" style="495" bestFit="1" customWidth="1"/>
    <col min="5119" max="5119" width="26.5703125" style="495" bestFit="1" customWidth="1"/>
    <col min="5120" max="5120" width="22.7109375" style="495" bestFit="1" customWidth="1"/>
    <col min="5121" max="5121" width="33" style="495" bestFit="1" customWidth="1"/>
    <col min="5122" max="5122" width="26.5703125" style="495" customWidth="1"/>
    <col min="5123" max="5123" width="22.7109375" style="495" bestFit="1" customWidth="1"/>
    <col min="5124" max="5125" width="33" style="495" bestFit="1" customWidth="1"/>
    <col min="5126" max="5126" width="22.7109375" style="495" bestFit="1" customWidth="1"/>
    <col min="5127" max="5127" width="33" style="495" bestFit="1" customWidth="1"/>
    <col min="5128" max="5128" width="25.7109375" style="495" customWidth="1"/>
    <col min="5129" max="5130" width="16.7109375" style="495" customWidth="1"/>
    <col min="5131" max="5131" width="26.7109375" style="495" customWidth="1"/>
    <col min="5132" max="5371" width="9.140625" style="495"/>
    <col min="5372" max="5372" width="71" style="495" customWidth="1"/>
    <col min="5373" max="5373" width="22.7109375" style="495" bestFit="1" customWidth="1"/>
    <col min="5374" max="5374" width="33" style="495" bestFit="1" customWidth="1"/>
    <col min="5375" max="5375" width="26.5703125" style="495" bestFit="1" customWidth="1"/>
    <col min="5376" max="5376" width="22.7109375" style="495" bestFit="1" customWidth="1"/>
    <col min="5377" max="5377" width="33" style="495" bestFit="1" customWidth="1"/>
    <col min="5378" max="5378" width="26.5703125" style="495" customWidth="1"/>
    <col min="5379" max="5379" width="22.7109375" style="495" bestFit="1" customWidth="1"/>
    <col min="5380" max="5381" width="33" style="495" bestFit="1" customWidth="1"/>
    <col min="5382" max="5382" width="22.7109375" style="495" bestFit="1" customWidth="1"/>
    <col min="5383" max="5383" width="33" style="495" bestFit="1" customWidth="1"/>
    <col min="5384" max="5384" width="25.7109375" style="495" customWidth="1"/>
    <col min="5385" max="5386" width="16.7109375" style="495" customWidth="1"/>
    <col min="5387" max="5387" width="26.7109375" style="495" customWidth="1"/>
    <col min="5388" max="5627" width="9.140625" style="495"/>
    <col min="5628" max="5628" width="71" style="495" customWidth="1"/>
    <col min="5629" max="5629" width="22.7109375" style="495" bestFit="1" customWidth="1"/>
    <col min="5630" max="5630" width="33" style="495" bestFit="1" customWidth="1"/>
    <col min="5631" max="5631" width="26.5703125" style="495" bestFit="1" customWidth="1"/>
    <col min="5632" max="5632" width="22.7109375" style="495" bestFit="1" customWidth="1"/>
    <col min="5633" max="5633" width="33" style="495" bestFit="1" customWidth="1"/>
    <col min="5634" max="5634" width="26.5703125" style="495" customWidth="1"/>
    <col min="5635" max="5635" width="22.7109375" style="495" bestFit="1" customWidth="1"/>
    <col min="5636" max="5637" width="33" style="495" bestFit="1" customWidth="1"/>
    <col min="5638" max="5638" width="22.7109375" style="495" bestFit="1" customWidth="1"/>
    <col min="5639" max="5639" width="33" style="495" bestFit="1" customWidth="1"/>
    <col min="5640" max="5640" width="25.7109375" style="495" customWidth="1"/>
    <col min="5641" max="5642" width="16.7109375" style="495" customWidth="1"/>
    <col min="5643" max="5643" width="26.7109375" style="495" customWidth="1"/>
    <col min="5644" max="5883" width="9.140625" style="495"/>
    <col min="5884" max="5884" width="71" style="495" customWidth="1"/>
    <col min="5885" max="5885" width="22.7109375" style="495" bestFit="1" customWidth="1"/>
    <col min="5886" max="5886" width="33" style="495" bestFit="1" customWidth="1"/>
    <col min="5887" max="5887" width="26.5703125" style="495" bestFit="1" customWidth="1"/>
    <col min="5888" max="5888" width="22.7109375" style="495" bestFit="1" customWidth="1"/>
    <col min="5889" max="5889" width="33" style="495" bestFit="1" customWidth="1"/>
    <col min="5890" max="5890" width="26.5703125" style="495" customWidth="1"/>
    <col min="5891" max="5891" width="22.7109375" style="495" bestFit="1" customWidth="1"/>
    <col min="5892" max="5893" width="33" style="495" bestFit="1" customWidth="1"/>
    <col min="5894" max="5894" width="22.7109375" style="495" bestFit="1" customWidth="1"/>
    <col min="5895" max="5895" width="33" style="495" bestFit="1" customWidth="1"/>
    <col min="5896" max="5896" width="25.7109375" style="495" customWidth="1"/>
    <col min="5897" max="5898" width="16.7109375" style="495" customWidth="1"/>
    <col min="5899" max="5899" width="26.7109375" style="495" customWidth="1"/>
    <col min="5900" max="6139" width="9.140625" style="495"/>
    <col min="6140" max="6140" width="71" style="495" customWidth="1"/>
    <col min="6141" max="6141" width="22.7109375" style="495" bestFit="1" customWidth="1"/>
    <col min="6142" max="6142" width="33" style="495" bestFit="1" customWidth="1"/>
    <col min="6143" max="6143" width="26.5703125" style="495" bestFit="1" customWidth="1"/>
    <col min="6144" max="6144" width="22.7109375" style="495" bestFit="1" customWidth="1"/>
    <col min="6145" max="6145" width="33" style="495" bestFit="1" customWidth="1"/>
    <col min="6146" max="6146" width="26.5703125" style="495" customWidth="1"/>
    <col min="6147" max="6147" width="22.7109375" style="495" bestFit="1" customWidth="1"/>
    <col min="6148" max="6149" width="33" style="495" bestFit="1" customWidth="1"/>
    <col min="6150" max="6150" width="22.7109375" style="495" bestFit="1" customWidth="1"/>
    <col min="6151" max="6151" width="33" style="495" bestFit="1" customWidth="1"/>
    <col min="6152" max="6152" width="25.7109375" style="495" customWidth="1"/>
    <col min="6153" max="6154" width="16.7109375" style="495" customWidth="1"/>
    <col min="6155" max="6155" width="26.7109375" style="495" customWidth="1"/>
    <col min="6156" max="6395" width="9.140625" style="495"/>
    <col min="6396" max="6396" width="71" style="495" customWidth="1"/>
    <col min="6397" max="6397" width="22.7109375" style="495" bestFit="1" customWidth="1"/>
    <col min="6398" max="6398" width="33" style="495" bestFit="1" customWidth="1"/>
    <col min="6399" max="6399" width="26.5703125" style="495" bestFit="1" customWidth="1"/>
    <col min="6400" max="6400" width="22.7109375" style="495" bestFit="1" customWidth="1"/>
    <col min="6401" max="6401" width="33" style="495" bestFit="1" customWidth="1"/>
    <col min="6402" max="6402" width="26.5703125" style="495" customWidth="1"/>
    <col min="6403" max="6403" width="22.7109375" style="495" bestFit="1" customWidth="1"/>
    <col min="6404" max="6405" width="33" style="495" bestFit="1" customWidth="1"/>
    <col min="6406" max="6406" width="22.7109375" style="495" bestFit="1" customWidth="1"/>
    <col min="6407" max="6407" width="33" style="495" bestFit="1" customWidth="1"/>
    <col min="6408" max="6408" width="25.7109375" style="495" customWidth="1"/>
    <col min="6409" max="6410" width="16.7109375" style="495" customWidth="1"/>
    <col min="6411" max="6411" width="26.7109375" style="495" customWidth="1"/>
    <col min="6412" max="6651" width="9.140625" style="495"/>
    <col min="6652" max="6652" width="71" style="495" customWidth="1"/>
    <col min="6653" max="6653" width="22.7109375" style="495" bestFit="1" customWidth="1"/>
    <col min="6654" max="6654" width="33" style="495" bestFit="1" customWidth="1"/>
    <col min="6655" max="6655" width="26.5703125" style="495" bestFit="1" customWidth="1"/>
    <col min="6656" max="6656" width="22.7109375" style="495" bestFit="1" customWidth="1"/>
    <col min="6657" max="6657" width="33" style="495" bestFit="1" customWidth="1"/>
    <col min="6658" max="6658" width="26.5703125" style="495" customWidth="1"/>
    <col min="6659" max="6659" width="22.7109375" style="495" bestFit="1" customWidth="1"/>
    <col min="6660" max="6661" width="33" style="495" bestFit="1" customWidth="1"/>
    <col min="6662" max="6662" width="22.7109375" style="495" bestFit="1" customWidth="1"/>
    <col min="6663" max="6663" width="33" style="495" bestFit="1" customWidth="1"/>
    <col min="6664" max="6664" width="25.7109375" style="495" customWidth="1"/>
    <col min="6665" max="6666" width="16.7109375" style="495" customWidth="1"/>
    <col min="6667" max="6667" width="26.7109375" style="495" customWidth="1"/>
    <col min="6668" max="6907" width="9.140625" style="495"/>
    <col min="6908" max="6908" width="71" style="495" customWidth="1"/>
    <col min="6909" max="6909" width="22.7109375" style="495" bestFit="1" customWidth="1"/>
    <col min="6910" max="6910" width="33" style="495" bestFit="1" customWidth="1"/>
    <col min="6911" max="6911" width="26.5703125" style="495" bestFit="1" customWidth="1"/>
    <col min="6912" max="6912" width="22.7109375" style="495" bestFit="1" customWidth="1"/>
    <col min="6913" max="6913" width="33" style="495" bestFit="1" customWidth="1"/>
    <col min="6914" max="6914" width="26.5703125" style="495" customWidth="1"/>
    <col min="6915" max="6915" width="22.7109375" style="495" bestFit="1" customWidth="1"/>
    <col min="6916" max="6917" width="33" style="495" bestFit="1" customWidth="1"/>
    <col min="6918" max="6918" width="22.7109375" style="495" bestFit="1" customWidth="1"/>
    <col min="6919" max="6919" width="33" style="495" bestFit="1" customWidth="1"/>
    <col min="6920" max="6920" width="25.7109375" style="495" customWidth="1"/>
    <col min="6921" max="6922" width="16.7109375" style="495" customWidth="1"/>
    <col min="6923" max="6923" width="26.7109375" style="495" customWidth="1"/>
    <col min="6924" max="7163" width="9.140625" style="495"/>
    <col min="7164" max="7164" width="71" style="495" customWidth="1"/>
    <col min="7165" max="7165" width="22.7109375" style="495" bestFit="1" customWidth="1"/>
    <col min="7166" max="7166" width="33" style="495" bestFit="1" customWidth="1"/>
    <col min="7167" max="7167" width="26.5703125" style="495" bestFit="1" customWidth="1"/>
    <col min="7168" max="7168" width="22.7109375" style="495" bestFit="1" customWidth="1"/>
    <col min="7169" max="7169" width="33" style="495" bestFit="1" customWidth="1"/>
    <col min="7170" max="7170" width="26.5703125" style="495" customWidth="1"/>
    <col min="7171" max="7171" width="22.7109375" style="495" bestFit="1" customWidth="1"/>
    <col min="7172" max="7173" width="33" style="495" bestFit="1" customWidth="1"/>
    <col min="7174" max="7174" width="22.7109375" style="495" bestFit="1" customWidth="1"/>
    <col min="7175" max="7175" width="33" style="495" bestFit="1" customWidth="1"/>
    <col min="7176" max="7176" width="25.7109375" style="495" customWidth="1"/>
    <col min="7177" max="7178" width="16.7109375" style="495" customWidth="1"/>
    <col min="7179" max="7179" width="26.7109375" style="495" customWidth="1"/>
    <col min="7180" max="7419" width="9.140625" style="495"/>
    <col min="7420" max="7420" width="71" style="495" customWidth="1"/>
    <col min="7421" max="7421" width="22.7109375" style="495" bestFit="1" customWidth="1"/>
    <col min="7422" max="7422" width="33" style="495" bestFit="1" customWidth="1"/>
    <col min="7423" max="7423" width="26.5703125" style="495" bestFit="1" customWidth="1"/>
    <col min="7424" max="7424" width="22.7109375" style="495" bestFit="1" customWidth="1"/>
    <col min="7425" max="7425" width="33" style="495" bestFit="1" customWidth="1"/>
    <col min="7426" max="7426" width="26.5703125" style="495" customWidth="1"/>
    <col min="7427" max="7427" width="22.7109375" style="495" bestFit="1" customWidth="1"/>
    <col min="7428" max="7429" width="33" style="495" bestFit="1" customWidth="1"/>
    <col min="7430" max="7430" width="22.7109375" style="495" bestFit="1" customWidth="1"/>
    <col min="7431" max="7431" width="33" style="495" bestFit="1" customWidth="1"/>
    <col min="7432" max="7432" width="25.7109375" style="495" customWidth="1"/>
    <col min="7433" max="7434" width="16.7109375" style="495" customWidth="1"/>
    <col min="7435" max="7435" width="26.7109375" style="495" customWidth="1"/>
    <col min="7436" max="7675" width="9.140625" style="495"/>
    <col min="7676" max="7676" width="71" style="495" customWidth="1"/>
    <col min="7677" max="7677" width="22.7109375" style="495" bestFit="1" customWidth="1"/>
    <col min="7678" max="7678" width="33" style="495" bestFit="1" customWidth="1"/>
    <col min="7679" max="7679" width="26.5703125" style="495" bestFit="1" customWidth="1"/>
    <col min="7680" max="7680" width="22.7109375" style="495" bestFit="1" customWidth="1"/>
    <col min="7681" max="7681" width="33" style="495" bestFit="1" customWidth="1"/>
    <col min="7682" max="7682" width="26.5703125" style="495" customWidth="1"/>
    <col min="7683" max="7683" width="22.7109375" style="495" bestFit="1" customWidth="1"/>
    <col min="7684" max="7685" width="33" style="495" bestFit="1" customWidth="1"/>
    <col min="7686" max="7686" width="22.7109375" style="495" bestFit="1" customWidth="1"/>
    <col min="7687" max="7687" width="33" style="495" bestFit="1" customWidth="1"/>
    <col min="7688" max="7688" width="25.7109375" style="495" customWidth="1"/>
    <col min="7689" max="7690" width="16.7109375" style="495" customWidth="1"/>
    <col min="7691" max="7691" width="26.7109375" style="495" customWidth="1"/>
    <col min="7692" max="7931" width="9.140625" style="495"/>
    <col min="7932" max="7932" width="71" style="495" customWidth="1"/>
    <col min="7933" max="7933" width="22.7109375" style="495" bestFit="1" customWidth="1"/>
    <col min="7934" max="7934" width="33" style="495" bestFit="1" customWidth="1"/>
    <col min="7935" max="7935" width="26.5703125" style="495" bestFit="1" customWidth="1"/>
    <col min="7936" max="7936" width="22.7109375" style="495" bestFit="1" customWidth="1"/>
    <col min="7937" max="7937" width="33" style="495" bestFit="1" customWidth="1"/>
    <col min="7938" max="7938" width="26.5703125" style="495" customWidth="1"/>
    <col min="7939" max="7939" width="22.7109375" style="495" bestFit="1" customWidth="1"/>
    <col min="7940" max="7941" width="33" style="495" bestFit="1" customWidth="1"/>
    <col min="7942" max="7942" width="22.7109375" style="495" bestFit="1" customWidth="1"/>
    <col min="7943" max="7943" width="33" style="495" bestFit="1" customWidth="1"/>
    <col min="7944" max="7944" width="25.7109375" style="495" customWidth="1"/>
    <col min="7945" max="7946" width="16.7109375" style="495" customWidth="1"/>
    <col min="7947" max="7947" width="26.7109375" style="495" customWidth="1"/>
    <col min="7948" max="8187" width="9.140625" style="495"/>
    <col min="8188" max="8188" width="71" style="495" customWidth="1"/>
    <col min="8189" max="8189" width="22.7109375" style="495" bestFit="1" customWidth="1"/>
    <col min="8190" max="8190" width="33" style="495" bestFit="1" customWidth="1"/>
    <col min="8191" max="8191" width="26.5703125" style="495" bestFit="1" customWidth="1"/>
    <col min="8192" max="8192" width="22.7109375" style="495" bestFit="1" customWidth="1"/>
    <col min="8193" max="8193" width="33" style="495" bestFit="1" customWidth="1"/>
    <col min="8194" max="8194" width="26.5703125" style="495" customWidth="1"/>
    <col min="8195" max="8195" width="22.7109375" style="495" bestFit="1" customWidth="1"/>
    <col min="8196" max="8197" width="33" style="495" bestFit="1" customWidth="1"/>
    <col min="8198" max="8198" width="22.7109375" style="495" bestFit="1" customWidth="1"/>
    <col min="8199" max="8199" width="33" style="495" bestFit="1" customWidth="1"/>
    <col min="8200" max="8200" width="25.7109375" style="495" customWidth="1"/>
    <col min="8201" max="8202" width="16.7109375" style="495" customWidth="1"/>
    <col min="8203" max="8203" width="26.7109375" style="495" customWidth="1"/>
    <col min="8204" max="8443" width="9.140625" style="495"/>
    <col min="8444" max="8444" width="71" style="495" customWidth="1"/>
    <col min="8445" max="8445" width="22.7109375" style="495" bestFit="1" customWidth="1"/>
    <col min="8446" max="8446" width="33" style="495" bestFit="1" customWidth="1"/>
    <col min="8447" max="8447" width="26.5703125" style="495" bestFit="1" customWidth="1"/>
    <col min="8448" max="8448" width="22.7109375" style="495" bestFit="1" customWidth="1"/>
    <col min="8449" max="8449" width="33" style="495" bestFit="1" customWidth="1"/>
    <col min="8450" max="8450" width="26.5703125" style="495" customWidth="1"/>
    <col min="8451" max="8451" width="22.7109375" style="495" bestFit="1" customWidth="1"/>
    <col min="8452" max="8453" width="33" style="495" bestFit="1" customWidth="1"/>
    <col min="8454" max="8454" width="22.7109375" style="495" bestFit="1" customWidth="1"/>
    <col min="8455" max="8455" width="33" style="495" bestFit="1" customWidth="1"/>
    <col min="8456" max="8456" width="25.7109375" style="495" customWidth="1"/>
    <col min="8457" max="8458" width="16.7109375" style="495" customWidth="1"/>
    <col min="8459" max="8459" width="26.7109375" style="495" customWidth="1"/>
    <col min="8460" max="8699" width="9.140625" style="495"/>
    <col min="8700" max="8700" width="71" style="495" customWidth="1"/>
    <col min="8701" max="8701" width="22.7109375" style="495" bestFit="1" customWidth="1"/>
    <col min="8702" max="8702" width="33" style="495" bestFit="1" customWidth="1"/>
    <col min="8703" max="8703" width="26.5703125" style="495" bestFit="1" customWidth="1"/>
    <col min="8704" max="8704" width="22.7109375" style="495" bestFit="1" customWidth="1"/>
    <col min="8705" max="8705" width="33" style="495" bestFit="1" customWidth="1"/>
    <col min="8706" max="8706" width="26.5703125" style="495" customWidth="1"/>
    <col min="8707" max="8707" width="22.7109375" style="495" bestFit="1" customWidth="1"/>
    <col min="8708" max="8709" width="33" style="495" bestFit="1" customWidth="1"/>
    <col min="8710" max="8710" width="22.7109375" style="495" bestFit="1" customWidth="1"/>
    <col min="8711" max="8711" width="33" style="495" bestFit="1" customWidth="1"/>
    <col min="8712" max="8712" width="25.7109375" style="495" customWidth="1"/>
    <col min="8713" max="8714" width="16.7109375" style="495" customWidth="1"/>
    <col min="8715" max="8715" width="26.7109375" style="495" customWidth="1"/>
    <col min="8716" max="8955" width="9.140625" style="495"/>
    <col min="8956" max="8956" width="71" style="495" customWidth="1"/>
    <col min="8957" max="8957" width="22.7109375" style="495" bestFit="1" customWidth="1"/>
    <col min="8958" max="8958" width="33" style="495" bestFit="1" customWidth="1"/>
    <col min="8959" max="8959" width="26.5703125" style="495" bestFit="1" customWidth="1"/>
    <col min="8960" max="8960" width="22.7109375" style="495" bestFit="1" customWidth="1"/>
    <col min="8961" max="8961" width="33" style="495" bestFit="1" customWidth="1"/>
    <col min="8962" max="8962" width="26.5703125" style="495" customWidth="1"/>
    <col min="8963" max="8963" width="22.7109375" style="495" bestFit="1" customWidth="1"/>
    <col min="8964" max="8965" width="33" style="495" bestFit="1" customWidth="1"/>
    <col min="8966" max="8966" width="22.7109375" style="495" bestFit="1" customWidth="1"/>
    <col min="8967" max="8967" width="33" style="495" bestFit="1" customWidth="1"/>
    <col min="8968" max="8968" width="25.7109375" style="495" customWidth="1"/>
    <col min="8969" max="8970" width="16.7109375" style="495" customWidth="1"/>
    <col min="8971" max="8971" width="26.7109375" style="495" customWidth="1"/>
    <col min="8972" max="9211" width="9.140625" style="495"/>
    <col min="9212" max="9212" width="71" style="495" customWidth="1"/>
    <col min="9213" max="9213" width="22.7109375" style="495" bestFit="1" customWidth="1"/>
    <col min="9214" max="9214" width="33" style="495" bestFit="1" customWidth="1"/>
    <col min="9215" max="9215" width="26.5703125" style="495" bestFit="1" customWidth="1"/>
    <col min="9216" max="9216" width="22.7109375" style="495" bestFit="1" customWidth="1"/>
    <col min="9217" max="9217" width="33" style="495" bestFit="1" customWidth="1"/>
    <col min="9218" max="9218" width="26.5703125" style="495" customWidth="1"/>
    <col min="9219" max="9219" width="22.7109375" style="495" bestFit="1" customWidth="1"/>
    <col min="9220" max="9221" width="33" style="495" bestFit="1" customWidth="1"/>
    <col min="9222" max="9222" width="22.7109375" style="495" bestFit="1" customWidth="1"/>
    <col min="9223" max="9223" width="33" style="495" bestFit="1" customWidth="1"/>
    <col min="9224" max="9224" width="25.7109375" style="495" customWidth="1"/>
    <col min="9225" max="9226" width="16.7109375" style="495" customWidth="1"/>
    <col min="9227" max="9227" width="26.7109375" style="495" customWidth="1"/>
    <col min="9228" max="9467" width="9.140625" style="495"/>
    <col min="9468" max="9468" width="71" style="495" customWidth="1"/>
    <col min="9469" max="9469" width="22.7109375" style="495" bestFit="1" customWidth="1"/>
    <col min="9470" max="9470" width="33" style="495" bestFit="1" customWidth="1"/>
    <col min="9471" max="9471" width="26.5703125" style="495" bestFit="1" customWidth="1"/>
    <col min="9472" max="9472" width="22.7109375" style="495" bestFit="1" customWidth="1"/>
    <col min="9473" max="9473" width="33" style="495" bestFit="1" customWidth="1"/>
    <col min="9474" max="9474" width="26.5703125" style="495" customWidth="1"/>
    <col min="9475" max="9475" width="22.7109375" style="495" bestFit="1" customWidth="1"/>
    <col min="9476" max="9477" width="33" style="495" bestFit="1" customWidth="1"/>
    <col min="9478" max="9478" width="22.7109375" style="495" bestFit="1" customWidth="1"/>
    <col min="9479" max="9479" width="33" style="495" bestFit="1" customWidth="1"/>
    <col min="9480" max="9480" width="25.7109375" style="495" customWidth="1"/>
    <col min="9481" max="9482" width="16.7109375" style="495" customWidth="1"/>
    <col min="9483" max="9483" width="26.7109375" style="495" customWidth="1"/>
    <col min="9484" max="9723" width="9.140625" style="495"/>
    <col min="9724" max="9724" width="71" style="495" customWidth="1"/>
    <col min="9725" max="9725" width="22.7109375" style="495" bestFit="1" customWidth="1"/>
    <col min="9726" max="9726" width="33" style="495" bestFit="1" customWidth="1"/>
    <col min="9727" max="9727" width="26.5703125" style="495" bestFit="1" customWidth="1"/>
    <col min="9728" max="9728" width="22.7109375" style="495" bestFit="1" customWidth="1"/>
    <col min="9729" max="9729" width="33" style="495" bestFit="1" customWidth="1"/>
    <col min="9730" max="9730" width="26.5703125" style="495" customWidth="1"/>
    <col min="9731" max="9731" width="22.7109375" style="495" bestFit="1" customWidth="1"/>
    <col min="9732" max="9733" width="33" style="495" bestFit="1" customWidth="1"/>
    <col min="9734" max="9734" width="22.7109375" style="495" bestFit="1" customWidth="1"/>
    <col min="9735" max="9735" width="33" style="495" bestFit="1" customWidth="1"/>
    <col min="9736" max="9736" width="25.7109375" style="495" customWidth="1"/>
    <col min="9737" max="9738" width="16.7109375" style="495" customWidth="1"/>
    <col min="9739" max="9739" width="26.7109375" style="495" customWidth="1"/>
    <col min="9740" max="9979" width="9.140625" style="495"/>
    <col min="9980" max="9980" width="71" style="495" customWidth="1"/>
    <col min="9981" max="9981" width="22.7109375" style="495" bestFit="1" customWidth="1"/>
    <col min="9982" max="9982" width="33" style="495" bestFit="1" customWidth="1"/>
    <col min="9983" max="9983" width="26.5703125" style="495" bestFit="1" customWidth="1"/>
    <col min="9984" max="9984" width="22.7109375" style="495" bestFit="1" customWidth="1"/>
    <col min="9985" max="9985" width="33" style="495" bestFit="1" customWidth="1"/>
    <col min="9986" max="9986" width="26.5703125" style="495" customWidth="1"/>
    <col min="9987" max="9987" width="22.7109375" style="495" bestFit="1" customWidth="1"/>
    <col min="9988" max="9989" width="33" style="495" bestFit="1" customWidth="1"/>
    <col min="9990" max="9990" width="22.7109375" style="495" bestFit="1" customWidth="1"/>
    <col min="9991" max="9991" width="33" style="495" bestFit="1" customWidth="1"/>
    <col min="9992" max="9992" width="25.7109375" style="495" customWidth="1"/>
    <col min="9993" max="9994" width="16.7109375" style="495" customWidth="1"/>
    <col min="9995" max="9995" width="26.7109375" style="495" customWidth="1"/>
    <col min="9996" max="10235" width="9.140625" style="495"/>
    <col min="10236" max="10236" width="71" style="495" customWidth="1"/>
    <col min="10237" max="10237" width="22.7109375" style="495" bestFit="1" customWidth="1"/>
    <col min="10238" max="10238" width="33" style="495" bestFit="1" customWidth="1"/>
    <col min="10239" max="10239" width="26.5703125" style="495" bestFit="1" customWidth="1"/>
    <col min="10240" max="10240" width="22.7109375" style="495" bestFit="1" customWidth="1"/>
    <col min="10241" max="10241" width="33" style="495" bestFit="1" customWidth="1"/>
    <col min="10242" max="10242" width="26.5703125" style="495" customWidth="1"/>
    <col min="10243" max="10243" width="22.7109375" style="495" bestFit="1" customWidth="1"/>
    <col min="10244" max="10245" width="33" style="495" bestFit="1" customWidth="1"/>
    <col min="10246" max="10246" width="22.7109375" style="495" bestFit="1" customWidth="1"/>
    <col min="10247" max="10247" width="33" style="495" bestFit="1" customWidth="1"/>
    <col min="10248" max="10248" width="25.7109375" style="495" customWidth="1"/>
    <col min="10249" max="10250" width="16.7109375" style="495" customWidth="1"/>
    <col min="10251" max="10251" width="26.7109375" style="495" customWidth="1"/>
    <col min="10252" max="10491" width="9.140625" style="495"/>
    <col min="10492" max="10492" width="71" style="495" customWidth="1"/>
    <col min="10493" max="10493" width="22.7109375" style="495" bestFit="1" customWidth="1"/>
    <col min="10494" max="10494" width="33" style="495" bestFit="1" customWidth="1"/>
    <col min="10495" max="10495" width="26.5703125" style="495" bestFit="1" customWidth="1"/>
    <col min="10496" max="10496" width="22.7109375" style="495" bestFit="1" customWidth="1"/>
    <col min="10497" max="10497" width="33" style="495" bestFit="1" customWidth="1"/>
    <col min="10498" max="10498" width="26.5703125" style="495" customWidth="1"/>
    <col min="10499" max="10499" width="22.7109375" style="495" bestFit="1" customWidth="1"/>
    <col min="10500" max="10501" width="33" style="495" bestFit="1" customWidth="1"/>
    <col min="10502" max="10502" width="22.7109375" style="495" bestFit="1" customWidth="1"/>
    <col min="10503" max="10503" width="33" style="495" bestFit="1" customWidth="1"/>
    <col min="10504" max="10504" width="25.7109375" style="495" customWidth="1"/>
    <col min="10505" max="10506" width="16.7109375" style="495" customWidth="1"/>
    <col min="10507" max="10507" width="26.7109375" style="495" customWidth="1"/>
    <col min="10508" max="10747" width="9.140625" style="495"/>
    <col min="10748" max="10748" width="71" style="495" customWidth="1"/>
    <col min="10749" max="10749" width="22.7109375" style="495" bestFit="1" customWidth="1"/>
    <col min="10750" max="10750" width="33" style="495" bestFit="1" customWidth="1"/>
    <col min="10751" max="10751" width="26.5703125" style="495" bestFit="1" customWidth="1"/>
    <col min="10752" max="10752" width="22.7109375" style="495" bestFit="1" customWidth="1"/>
    <col min="10753" max="10753" width="33" style="495" bestFit="1" customWidth="1"/>
    <col min="10754" max="10754" width="26.5703125" style="495" customWidth="1"/>
    <col min="10755" max="10755" width="22.7109375" style="495" bestFit="1" customWidth="1"/>
    <col min="10756" max="10757" width="33" style="495" bestFit="1" customWidth="1"/>
    <col min="10758" max="10758" width="22.7109375" style="495" bestFit="1" customWidth="1"/>
    <col min="10759" max="10759" width="33" style="495" bestFit="1" customWidth="1"/>
    <col min="10760" max="10760" width="25.7109375" style="495" customWidth="1"/>
    <col min="10761" max="10762" width="16.7109375" style="495" customWidth="1"/>
    <col min="10763" max="10763" width="26.7109375" style="495" customWidth="1"/>
    <col min="10764" max="11003" width="9.140625" style="495"/>
    <col min="11004" max="11004" width="71" style="495" customWidth="1"/>
    <col min="11005" max="11005" width="22.7109375" style="495" bestFit="1" customWidth="1"/>
    <col min="11006" max="11006" width="33" style="495" bestFit="1" customWidth="1"/>
    <col min="11007" max="11007" width="26.5703125" style="495" bestFit="1" customWidth="1"/>
    <col min="11008" max="11008" width="22.7109375" style="495" bestFit="1" customWidth="1"/>
    <col min="11009" max="11009" width="33" style="495" bestFit="1" customWidth="1"/>
    <col min="11010" max="11010" width="26.5703125" style="495" customWidth="1"/>
    <col min="11011" max="11011" width="22.7109375" style="495" bestFit="1" customWidth="1"/>
    <col min="11012" max="11013" width="33" style="495" bestFit="1" customWidth="1"/>
    <col min="11014" max="11014" width="22.7109375" style="495" bestFit="1" customWidth="1"/>
    <col min="11015" max="11015" width="33" style="495" bestFit="1" customWidth="1"/>
    <col min="11016" max="11016" width="25.7109375" style="495" customWidth="1"/>
    <col min="11017" max="11018" width="16.7109375" style="495" customWidth="1"/>
    <col min="11019" max="11019" width="26.7109375" style="495" customWidth="1"/>
    <col min="11020" max="11259" width="9.140625" style="495"/>
    <col min="11260" max="11260" width="71" style="495" customWidth="1"/>
    <col min="11261" max="11261" width="22.7109375" style="495" bestFit="1" customWidth="1"/>
    <col min="11262" max="11262" width="33" style="495" bestFit="1" customWidth="1"/>
    <col min="11263" max="11263" width="26.5703125" style="495" bestFit="1" customWidth="1"/>
    <col min="11264" max="11264" width="22.7109375" style="495" bestFit="1" customWidth="1"/>
    <col min="11265" max="11265" width="33" style="495" bestFit="1" customWidth="1"/>
    <col min="11266" max="11266" width="26.5703125" style="495" customWidth="1"/>
    <col min="11267" max="11267" width="22.7109375" style="495" bestFit="1" customWidth="1"/>
    <col min="11268" max="11269" width="33" style="495" bestFit="1" customWidth="1"/>
    <col min="11270" max="11270" width="22.7109375" style="495" bestFit="1" customWidth="1"/>
    <col min="11271" max="11271" width="33" style="495" bestFit="1" customWidth="1"/>
    <col min="11272" max="11272" width="25.7109375" style="495" customWidth="1"/>
    <col min="11273" max="11274" width="16.7109375" style="495" customWidth="1"/>
    <col min="11275" max="11275" width="26.7109375" style="495" customWidth="1"/>
    <col min="11276" max="11515" width="9.140625" style="495"/>
    <col min="11516" max="11516" width="71" style="495" customWidth="1"/>
    <col min="11517" max="11517" width="22.7109375" style="495" bestFit="1" customWidth="1"/>
    <col min="11518" max="11518" width="33" style="495" bestFit="1" customWidth="1"/>
    <col min="11519" max="11519" width="26.5703125" style="495" bestFit="1" customWidth="1"/>
    <col min="11520" max="11520" width="22.7109375" style="495" bestFit="1" customWidth="1"/>
    <col min="11521" max="11521" width="33" style="495" bestFit="1" customWidth="1"/>
    <col min="11522" max="11522" width="26.5703125" style="495" customWidth="1"/>
    <col min="11523" max="11523" width="22.7109375" style="495" bestFit="1" customWidth="1"/>
    <col min="11524" max="11525" width="33" style="495" bestFit="1" customWidth="1"/>
    <col min="11526" max="11526" width="22.7109375" style="495" bestFit="1" customWidth="1"/>
    <col min="11527" max="11527" width="33" style="495" bestFit="1" customWidth="1"/>
    <col min="11528" max="11528" width="25.7109375" style="495" customWidth="1"/>
    <col min="11529" max="11530" width="16.7109375" style="495" customWidth="1"/>
    <col min="11531" max="11531" width="26.7109375" style="495" customWidth="1"/>
    <col min="11532" max="11771" width="9.140625" style="495"/>
    <col min="11772" max="11772" width="71" style="495" customWidth="1"/>
    <col min="11773" max="11773" width="22.7109375" style="495" bestFit="1" customWidth="1"/>
    <col min="11774" max="11774" width="33" style="495" bestFit="1" customWidth="1"/>
    <col min="11775" max="11775" width="26.5703125" style="495" bestFit="1" customWidth="1"/>
    <col min="11776" max="11776" width="22.7109375" style="495" bestFit="1" customWidth="1"/>
    <col min="11777" max="11777" width="33" style="495" bestFit="1" customWidth="1"/>
    <col min="11778" max="11778" width="26.5703125" style="495" customWidth="1"/>
    <col min="11779" max="11779" width="22.7109375" style="495" bestFit="1" customWidth="1"/>
    <col min="11780" max="11781" width="33" style="495" bestFit="1" customWidth="1"/>
    <col min="11782" max="11782" width="22.7109375" style="495" bestFit="1" customWidth="1"/>
    <col min="11783" max="11783" width="33" style="495" bestFit="1" customWidth="1"/>
    <col min="11784" max="11784" width="25.7109375" style="495" customWidth="1"/>
    <col min="11785" max="11786" width="16.7109375" style="495" customWidth="1"/>
    <col min="11787" max="11787" width="26.7109375" style="495" customWidth="1"/>
    <col min="11788" max="12027" width="9.140625" style="495"/>
    <col min="12028" max="12028" width="71" style="495" customWidth="1"/>
    <col min="12029" max="12029" width="22.7109375" style="495" bestFit="1" customWidth="1"/>
    <col min="12030" max="12030" width="33" style="495" bestFit="1" customWidth="1"/>
    <col min="12031" max="12031" width="26.5703125" style="495" bestFit="1" customWidth="1"/>
    <col min="12032" max="12032" width="22.7109375" style="495" bestFit="1" customWidth="1"/>
    <col min="12033" max="12033" width="33" style="495" bestFit="1" customWidth="1"/>
    <col min="12034" max="12034" width="26.5703125" style="495" customWidth="1"/>
    <col min="12035" max="12035" width="22.7109375" style="495" bestFit="1" customWidth="1"/>
    <col min="12036" max="12037" width="33" style="495" bestFit="1" customWidth="1"/>
    <col min="12038" max="12038" width="22.7109375" style="495" bestFit="1" customWidth="1"/>
    <col min="12039" max="12039" width="33" style="495" bestFit="1" customWidth="1"/>
    <col min="12040" max="12040" width="25.7109375" style="495" customWidth="1"/>
    <col min="12041" max="12042" width="16.7109375" style="495" customWidth="1"/>
    <col min="12043" max="12043" width="26.7109375" style="495" customWidth="1"/>
    <col min="12044" max="12283" width="9.140625" style="495"/>
    <col min="12284" max="12284" width="71" style="495" customWidth="1"/>
    <col min="12285" max="12285" width="22.7109375" style="495" bestFit="1" customWidth="1"/>
    <col min="12286" max="12286" width="33" style="495" bestFit="1" customWidth="1"/>
    <col min="12287" max="12287" width="26.5703125" style="495" bestFit="1" customWidth="1"/>
    <col min="12288" max="12288" width="22.7109375" style="495" bestFit="1" customWidth="1"/>
    <col min="12289" max="12289" width="33" style="495" bestFit="1" customWidth="1"/>
    <col min="12290" max="12290" width="26.5703125" style="495" customWidth="1"/>
    <col min="12291" max="12291" width="22.7109375" style="495" bestFit="1" customWidth="1"/>
    <col min="12292" max="12293" width="33" style="495" bestFit="1" customWidth="1"/>
    <col min="12294" max="12294" width="22.7109375" style="495" bestFit="1" customWidth="1"/>
    <col min="12295" max="12295" width="33" style="495" bestFit="1" customWidth="1"/>
    <col min="12296" max="12296" width="25.7109375" style="495" customWidth="1"/>
    <col min="12297" max="12298" width="16.7109375" style="495" customWidth="1"/>
    <col min="12299" max="12299" width="26.7109375" style="495" customWidth="1"/>
    <col min="12300" max="12539" width="9.140625" style="495"/>
    <col min="12540" max="12540" width="71" style="495" customWidth="1"/>
    <col min="12541" max="12541" width="22.7109375" style="495" bestFit="1" customWidth="1"/>
    <col min="12542" max="12542" width="33" style="495" bestFit="1" customWidth="1"/>
    <col min="12543" max="12543" width="26.5703125" style="495" bestFit="1" customWidth="1"/>
    <col min="12544" max="12544" width="22.7109375" style="495" bestFit="1" customWidth="1"/>
    <col min="12545" max="12545" width="33" style="495" bestFit="1" customWidth="1"/>
    <col min="12546" max="12546" width="26.5703125" style="495" customWidth="1"/>
    <col min="12547" max="12547" width="22.7109375" style="495" bestFit="1" customWidth="1"/>
    <col min="12548" max="12549" width="33" style="495" bestFit="1" customWidth="1"/>
    <col min="12550" max="12550" width="22.7109375" style="495" bestFit="1" customWidth="1"/>
    <col min="12551" max="12551" width="33" style="495" bestFit="1" customWidth="1"/>
    <col min="12552" max="12552" width="25.7109375" style="495" customWidth="1"/>
    <col min="12553" max="12554" width="16.7109375" style="495" customWidth="1"/>
    <col min="12555" max="12555" width="26.7109375" style="495" customWidth="1"/>
    <col min="12556" max="12795" width="9.140625" style="495"/>
    <col min="12796" max="12796" width="71" style="495" customWidth="1"/>
    <col min="12797" max="12797" width="22.7109375" style="495" bestFit="1" customWidth="1"/>
    <col min="12798" max="12798" width="33" style="495" bestFit="1" customWidth="1"/>
    <col min="12799" max="12799" width="26.5703125" style="495" bestFit="1" customWidth="1"/>
    <col min="12800" max="12800" width="22.7109375" style="495" bestFit="1" customWidth="1"/>
    <col min="12801" max="12801" width="33" style="495" bestFit="1" customWidth="1"/>
    <col min="12802" max="12802" width="26.5703125" style="495" customWidth="1"/>
    <col min="12803" max="12803" width="22.7109375" style="495" bestFit="1" customWidth="1"/>
    <col min="12804" max="12805" width="33" style="495" bestFit="1" customWidth="1"/>
    <col min="12806" max="12806" width="22.7109375" style="495" bestFit="1" customWidth="1"/>
    <col min="12807" max="12807" width="33" style="495" bestFit="1" customWidth="1"/>
    <col min="12808" max="12808" width="25.7109375" style="495" customWidth="1"/>
    <col min="12809" max="12810" width="16.7109375" style="495" customWidth="1"/>
    <col min="12811" max="12811" width="26.7109375" style="495" customWidth="1"/>
    <col min="12812" max="13051" width="9.140625" style="495"/>
    <col min="13052" max="13052" width="71" style="495" customWidth="1"/>
    <col min="13053" max="13053" width="22.7109375" style="495" bestFit="1" customWidth="1"/>
    <col min="13054" max="13054" width="33" style="495" bestFit="1" customWidth="1"/>
    <col min="13055" max="13055" width="26.5703125" style="495" bestFit="1" customWidth="1"/>
    <col min="13056" max="13056" width="22.7109375" style="495" bestFit="1" customWidth="1"/>
    <col min="13057" max="13057" width="33" style="495" bestFit="1" customWidth="1"/>
    <col min="13058" max="13058" width="26.5703125" style="495" customWidth="1"/>
    <col min="13059" max="13059" width="22.7109375" style="495" bestFit="1" customWidth="1"/>
    <col min="13060" max="13061" width="33" style="495" bestFit="1" customWidth="1"/>
    <col min="13062" max="13062" width="22.7109375" style="495" bestFit="1" customWidth="1"/>
    <col min="13063" max="13063" width="33" style="495" bestFit="1" customWidth="1"/>
    <col min="13064" max="13064" width="25.7109375" style="495" customWidth="1"/>
    <col min="13065" max="13066" width="16.7109375" style="495" customWidth="1"/>
    <col min="13067" max="13067" width="26.7109375" style="495" customWidth="1"/>
    <col min="13068" max="13307" width="9.140625" style="495"/>
    <col min="13308" max="13308" width="71" style="495" customWidth="1"/>
    <col min="13309" max="13309" width="22.7109375" style="495" bestFit="1" customWidth="1"/>
    <col min="13310" max="13310" width="33" style="495" bestFit="1" customWidth="1"/>
    <col min="13311" max="13311" width="26.5703125" style="495" bestFit="1" customWidth="1"/>
    <col min="13312" max="13312" width="22.7109375" style="495" bestFit="1" customWidth="1"/>
    <col min="13313" max="13313" width="33" style="495" bestFit="1" customWidth="1"/>
    <col min="13314" max="13314" width="26.5703125" style="495" customWidth="1"/>
    <col min="13315" max="13315" width="22.7109375" style="495" bestFit="1" customWidth="1"/>
    <col min="13316" max="13317" width="33" style="495" bestFit="1" customWidth="1"/>
    <col min="13318" max="13318" width="22.7109375" style="495" bestFit="1" customWidth="1"/>
    <col min="13319" max="13319" width="33" style="495" bestFit="1" customWidth="1"/>
    <col min="13320" max="13320" width="25.7109375" style="495" customWidth="1"/>
    <col min="13321" max="13322" width="16.7109375" style="495" customWidth="1"/>
    <col min="13323" max="13323" width="26.7109375" style="495" customWidth="1"/>
    <col min="13324" max="13563" width="9.140625" style="495"/>
    <col min="13564" max="13564" width="71" style="495" customWidth="1"/>
    <col min="13565" max="13565" width="22.7109375" style="495" bestFit="1" customWidth="1"/>
    <col min="13566" max="13566" width="33" style="495" bestFit="1" customWidth="1"/>
    <col min="13567" max="13567" width="26.5703125" style="495" bestFit="1" customWidth="1"/>
    <col min="13568" max="13568" width="22.7109375" style="495" bestFit="1" customWidth="1"/>
    <col min="13569" max="13569" width="33" style="495" bestFit="1" customWidth="1"/>
    <col min="13570" max="13570" width="26.5703125" style="495" customWidth="1"/>
    <col min="13571" max="13571" width="22.7109375" style="495" bestFit="1" customWidth="1"/>
    <col min="13572" max="13573" width="33" style="495" bestFit="1" customWidth="1"/>
    <col min="13574" max="13574" width="22.7109375" style="495" bestFit="1" customWidth="1"/>
    <col min="13575" max="13575" width="33" style="495" bestFit="1" customWidth="1"/>
    <col min="13576" max="13576" width="25.7109375" style="495" customWidth="1"/>
    <col min="13577" max="13578" width="16.7109375" style="495" customWidth="1"/>
    <col min="13579" max="13579" width="26.7109375" style="495" customWidth="1"/>
    <col min="13580" max="13819" width="9.140625" style="495"/>
    <col min="13820" max="13820" width="71" style="495" customWidth="1"/>
    <col min="13821" max="13821" width="22.7109375" style="495" bestFit="1" customWidth="1"/>
    <col min="13822" max="13822" width="33" style="495" bestFit="1" customWidth="1"/>
    <col min="13823" max="13823" width="26.5703125" style="495" bestFit="1" customWidth="1"/>
    <col min="13824" max="13824" width="22.7109375" style="495" bestFit="1" customWidth="1"/>
    <col min="13825" max="13825" width="33" style="495" bestFit="1" customWidth="1"/>
    <col min="13826" max="13826" width="26.5703125" style="495" customWidth="1"/>
    <col min="13827" max="13827" width="22.7109375" style="495" bestFit="1" customWidth="1"/>
    <col min="13828" max="13829" width="33" style="495" bestFit="1" customWidth="1"/>
    <col min="13830" max="13830" width="22.7109375" style="495" bestFit="1" customWidth="1"/>
    <col min="13831" max="13831" width="33" style="495" bestFit="1" customWidth="1"/>
    <col min="13832" max="13832" width="25.7109375" style="495" customWidth="1"/>
    <col min="13833" max="13834" width="16.7109375" style="495" customWidth="1"/>
    <col min="13835" max="13835" width="26.7109375" style="495" customWidth="1"/>
    <col min="13836" max="14075" width="9.140625" style="495"/>
    <col min="14076" max="14076" width="71" style="495" customWidth="1"/>
    <col min="14077" max="14077" width="22.7109375" style="495" bestFit="1" customWidth="1"/>
    <col min="14078" max="14078" width="33" style="495" bestFit="1" customWidth="1"/>
    <col min="14079" max="14079" width="26.5703125" style="495" bestFit="1" customWidth="1"/>
    <col min="14080" max="14080" width="22.7109375" style="495" bestFit="1" customWidth="1"/>
    <col min="14081" max="14081" width="33" style="495" bestFit="1" customWidth="1"/>
    <col min="14082" max="14082" width="26.5703125" style="495" customWidth="1"/>
    <col min="14083" max="14083" width="22.7109375" style="495" bestFit="1" customWidth="1"/>
    <col min="14084" max="14085" width="33" style="495" bestFit="1" customWidth="1"/>
    <col min="14086" max="14086" width="22.7109375" style="495" bestFit="1" customWidth="1"/>
    <col min="14087" max="14087" width="33" style="495" bestFit="1" customWidth="1"/>
    <col min="14088" max="14088" width="25.7109375" style="495" customWidth="1"/>
    <col min="14089" max="14090" width="16.7109375" style="495" customWidth="1"/>
    <col min="14091" max="14091" width="26.7109375" style="495" customWidth="1"/>
    <col min="14092" max="14331" width="9.140625" style="495"/>
    <col min="14332" max="14332" width="71" style="495" customWidth="1"/>
    <col min="14333" max="14333" width="22.7109375" style="495" bestFit="1" customWidth="1"/>
    <col min="14334" max="14334" width="33" style="495" bestFit="1" customWidth="1"/>
    <col min="14335" max="14335" width="26.5703125" style="495" bestFit="1" customWidth="1"/>
    <col min="14336" max="14336" width="22.7109375" style="495" bestFit="1" customWidth="1"/>
    <col min="14337" max="14337" width="33" style="495" bestFit="1" customWidth="1"/>
    <col min="14338" max="14338" width="26.5703125" style="495" customWidth="1"/>
    <col min="14339" max="14339" width="22.7109375" style="495" bestFit="1" customWidth="1"/>
    <col min="14340" max="14341" width="33" style="495" bestFit="1" customWidth="1"/>
    <col min="14342" max="14342" width="22.7109375" style="495" bestFit="1" customWidth="1"/>
    <col min="14343" max="14343" width="33" style="495" bestFit="1" customWidth="1"/>
    <col min="14344" max="14344" width="25.7109375" style="495" customWidth="1"/>
    <col min="14345" max="14346" width="16.7109375" style="495" customWidth="1"/>
    <col min="14347" max="14347" width="26.7109375" style="495" customWidth="1"/>
    <col min="14348" max="14587" width="9.140625" style="495"/>
    <col min="14588" max="14588" width="71" style="495" customWidth="1"/>
    <col min="14589" max="14589" width="22.7109375" style="495" bestFit="1" customWidth="1"/>
    <col min="14590" max="14590" width="33" style="495" bestFit="1" customWidth="1"/>
    <col min="14591" max="14591" width="26.5703125" style="495" bestFit="1" customWidth="1"/>
    <col min="14592" max="14592" width="22.7109375" style="495" bestFit="1" customWidth="1"/>
    <col min="14593" max="14593" width="33" style="495" bestFit="1" customWidth="1"/>
    <col min="14594" max="14594" width="26.5703125" style="495" customWidth="1"/>
    <col min="14595" max="14595" width="22.7109375" style="495" bestFit="1" customWidth="1"/>
    <col min="14596" max="14597" width="33" style="495" bestFit="1" customWidth="1"/>
    <col min="14598" max="14598" width="22.7109375" style="495" bestFit="1" customWidth="1"/>
    <col min="14599" max="14599" width="33" style="495" bestFit="1" customWidth="1"/>
    <col min="14600" max="14600" width="25.7109375" style="495" customWidth="1"/>
    <col min="14601" max="14602" width="16.7109375" style="495" customWidth="1"/>
    <col min="14603" max="14603" width="26.7109375" style="495" customWidth="1"/>
    <col min="14604" max="14843" width="9.140625" style="495"/>
    <col min="14844" max="14844" width="71" style="495" customWidth="1"/>
    <col min="14845" max="14845" width="22.7109375" style="495" bestFit="1" customWidth="1"/>
    <col min="14846" max="14846" width="33" style="495" bestFit="1" customWidth="1"/>
    <col min="14847" max="14847" width="26.5703125" style="495" bestFit="1" customWidth="1"/>
    <col min="14848" max="14848" width="22.7109375" style="495" bestFit="1" customWidth="1"/>
    <col min="14849" max="14849" width="33" style="495" bestFit="1" customWidth="1"/>
    <col min="14850" max="14850" width="26.5703125" style="495" customWidth="1"/>
    <col min="14851" max="14851" width="22.7109375" style="495" bestFit="1" customWidth="1"/>
    <col min="14852" max="14853" width="33" style="495" bestFit="1" customWidth="1"/>
    <col min="14854" max="14854" width="22.7109375" style="495" bestFit="1" customWidth="1"/>
    <col min="14855" max="14855" width="33" style="495" bestFit="1" customWidth="1"/>
    <col min="14856" max="14856" width="25.7109375" style="495" customWidth="1"/>
    <col min="14857" max="14858" width="16.7109375" style="495" customWidth="1"/>
    <col min="14859" max="14859" width="26.7109375" style="495" customWidth="1"/>
    <col min="14860" max="15099" width="9.140625" style="495"/>
    <col min="15100" max="15100" width="71" style="495" customWidth="1"/>
    <col min="15101" max="15101" width="22.7109375" style="495" bestFit="1" customWidth="1"/>
    <col min="15102" max="15102" width="33" style="495" bestFit="1" customWidth="1"/>
    <col min="15103" max="15103" width="26.5703125" style="495" bestFit="1" customWidth="1"/>
    <col min="15104" max="15104" width="22.7109375" style="495" bestFit="1" customWidth="1"/>
    <col min="15105" max="15105" width="33" style="495" bestFit="1" customWidth="1"/>
    <col min="15106" max="15106" width="26.5703125" style="495" customWidth="1"/>
    <col min="15107" max="15107" width="22.7109375" style="495" bestFit="1" customWidth="1"/>
    <col min="15108" max="15109" width="33" style="495" bestFit="1" customWidth="1"/>
    <col min="15110" max="15110" width="22.7109375" style="495" bestFit="1" customWidth="1"/>
    <col min="15111" max="15111" width="33" style="495" bestFit="1" customWidth="1"/>
    <col min="15112" max="15112" width="25.7109375" style="495" customWidth="1"/>
    <col min="15113" max="15114" width="16.7109375" style="495" customWidth="1"/>
    <col min="15115" max="15115" width="26.7109375" style="495" customWidth="1"/>
    <col min="15116" max="15355" width="9.140625" style="495"/>
    <col min="15356" max="15356" width="71" style="495" customWidth="1"/>
    <col min="15357" max="15357" width="22.7109375" style="495" bestFit="1" customWidth="1"/>
    <col min="15358" max="15358" width="33" style="495" bestFit="1" customWidth="1"/>
    <col min="15359" max="15359" width="26.5703125" style="495" bestFit="1" customWidth="1"/>
    <col min="15360" max="15360" width="22.7109375" style="495" bestFit="1" customWidth="1"/>
    <col min="15361" max="15361" width="33" style="495" bestFit="1" customWidth="1"/>
    <col min="15362" max="15362" width="26.5703125" style="495" customWidth="1"/>
    <col min="15363" max="15363" width="22.7109375" style="495" bestFit="1" customWidth="1"/>
    <col min="15364" max="15365" width="33" style="495" bestFit="1" customWidth="1"/>
    <col min="15366" max="15366" width="22.7109375" style="495" bestFit="1" customWidth="1"/>
    <col min="15367" max="15367" width="33" style="495" bestFit="1" customWidth="1"/>
    <col min="15368" max="15368" width="25.7109375" style="495" customWidth="1"/>
    <col min="15369" max="15370" width="16.7109375" style="495" customWidth="1"/>
    <col min="15371" max="15371" width="26.7109375" style="495" customWidth="1"/>
    <col min="15372" max="15611" width="9.140625" style="495"/>
    <col min="15612" max="15612" width="71" style="495" customWidth="1"/>
    <col min="15613" max="15613" width="22.7109375" style="495" bestFit="1" customWidth="1"/>
    <col min="15614" max="15614" width="33" style="495" bestFit="1" customWidth="1"/>
    <col min="15615" max="15615" width="26.5703125" style="495" bestFit="1" customWidth="1"/>
    <col min="15616" max="15616" width="22.7109375" style="495" bestFit="1" customWidth="1"/>
    <col min="15617" max="15617" width="33" style="495" bestFit="1" customWidth="1"/>
    <col min="15618" max="15618" width="26.5703125" style="495" customWidth="1"/>
    <col min="15619" max="15619" width="22.7109375" style="495" bestFit="1" customWidth="1"/>
    <col min="15620" max="15621" width="33" style="495" bestFit="1" customWidth="1"/>
    <col min="15622" max="15622" width="22.7109375" style="495" bestFit="1" customWidth="1"/>
    <col min="15623" max="15623" width="33" style="495" bestFit="1" customWidth="1"/>
    <col min="15624" max="15624" width="25.7109375" style="495" customWidth="1"/>
    <col min="15625" max="15626" width="16.7109375" style="495" customWidth="1"/>
    <col min="15627" max="15627" width="26.7109375" style="495" customWidth="1"/>
    <col min="15628" max="15867" width="9.140625" style="495"/>
    <col min="15868" max="15868" width="71" style="495" customWidth="1"/>
    <col min="15869" max="15869" width="22.7109375" style="495" bestFit="1" customWidth="1"/>
    <col min="15870" max="15870" width="33" style="495" bestFit="1" customWidth="1"/>
    <col min="15871" max="15871" width="26.5703125" style="495" bestFit="1" customWidth="1"/>
    <col min="15872" max="15872" width="22.7109375" style="495" bestFit="1" customWidth="1"/>
    <col min="15873" max="15873" width="33" style="495" bestFit="1" customWidth="1"/>
    <col min="15874" max="15874" width="26.5703125" style="495" customWidth="1"/>
    <col min="15875" max="15875" width="22.7109375" style="495" bestFit="1" customWidth="1"/>
    <col min="15876" max="15877" width="33" style="495" bestFit="1" customWidth="1"/>
    <col min="15878" max="15878" width="22.7109375" style="495" bestFit="1" customWidth="1"/>
    <col min="15879" max="15879" width="33" style="495" bestFit="1" customWidth="1"/>
    <col min="15880" max="15880" width="25.7109375" style="495" customWidth="1"/>
    <col min="15881" max="15882" width="16.7109375" style="495" customWidth="1"/>
    <col min="15883" max="15883" width="26.7109375" style="495" customWidth="1"/>
    <col min="15884" max="16123" width="9.140625" style="495"/>
    <col min="16124" max="16124" width="71" style="495" customWidth="1"/>
    <col min="16125" max="16125" width="22.7109375" style="495" bestFit="1" customWidth="1"/>
    <col min="16126" max="16126" width="33" style="495" bestFit="1" customWidth="1"/>
    <col min="16127" max="16127" width="26.5703125" style="495" bestFit="1" customWidth="1"/>
    <col min="16128" max="16128" width="22.7109375" style="495" bestFit="1" customWidth="1"/>
    <col min="16129" max="16129" width="33" style="495" bestFit="1" customWidth="1"/>
    <col min="16130" max="16130" width="26.5703125" style="495" customWidth="1"/>
    <col min="16131" max="16131" width="22.7109375" style="495" bestFit="1" customWidth="1"/>
    <col min="16132" max="16133" width="33" style="495" bestFit="1" customWidth="1"/>
    <col min="16134" max="16134" width="22.7109375" style="495" bestFit="1" customWidth="1"/>
    <col min="16135" max="16135" width="33" style="495" bestFit="1" customWidth="1"/>
    <col min="16136" max="16136" width="25.7109375" style="495" customWidth="1"/>
    <col min="16137" max="16138" width="16.7109375" style="495" customWidth="1"/>
    <col min="16139" max="16139" width="26.7109375" style="495" customWidth="1"/>
    <col min="16140" max="16384" width="9.140625" style="495"/>
  </cols>
  <sheetData>
    <row r="2" spans="2:10" x14ac:dyDescent="0.25">
      <c r="B2" s="494"/>
      <c r="C2" s="494"/>
      <c r="D2" s="494"/>
      <c r="E2" s="289" t="s">
        <v>0</v>
      </c>
      <c r="F2" s="494"/>
      <c r="H2" s="494"/>
      <c r="I2" s="494"/>
    </row>
    <row r="3" spans="2:10" x14ac:dyDescent="0.25">
      <c r="B3" s="496"/>
      <c r="C3" s="496"/>
      <c r="D3" s="496"/>
      <c r="E3" s="478" t="s">
        <v>552</v>
      </c>
      <c r="F3" s="496"/>
      <c r="H3" s="496"/>
      <c r="I3" s="496"/>
    </row>
    <row r="4" spans="2:10" x14ac:dyDescent="0.25">
      <c r="B4" s="494"/>
      <c r="C4" s="494"/>
      <c r="D4" s="494"/>
      <c r="E4" s="560" t="s">
        <v>610</v>
      </c>
      <c r="F4" s="494"/>
      <c r="H4" s="494"/>
      <c r="I4" s="494"/>
    </row>
    <row r="6" spans="2:10" x14ac:dyDescent="0.25">
      <c r="B6" s="585" t="s">
        <v>611</v>
      </c>
      <c r="C6" s="585"/>
      <c r="D6" s="585"/>
      <c r="E6" s="585"/>
      <c r="F6" s="585"/>
      <c r="G6" s="585"/>
      <c r="H6" s="585"/>
    </row>
    <row r="7" spans="2:10" x14ac:dyDescent="0.25">
      <c r="B7" s="585" t="s">
        <v>612</v>
      </c>
      <c r="C7" s="585"/>
      <c r="D7" s="585"/>
      <c r="E7" s="585"/>
      <c r="F7" s="585"/>
      <c r="G7" s="585"/>
      <c r="H7" s="585"/>
    </row>
    <row r="8" spans="2:10" x14ac:dyDescent="0.25">
      <c r="B8" s="586"/>
      <c r="C8" s="586"/>
      <c r="D8" s="586"/>
      <c r="E8" s="586"/>
      <c r="F8" s="586"/>
      <c r="G8" s="586"/>
    </row>
    <row r="9" spans="2:10" ht="18" customHeight="1" x14ac:dyDescent="0.25">
      <c r="B9" s="587"/>
      <c r="C9" s="853" t="s">
        <v>613</v>
      </c>
      <c r="D9" s="854"/>
      <c r="E9" s="855"/>
      <c r="F9" s="853" t="s">
        <v>614</v>
      </c>
      <c r="G9" s="854"/>
      <c r="H9" s="855"/>
    </row>
    <row r="10" spans="2:10" ht="57" x14ac:dyDescent="0.25">
      <c r="B10" s="588"/>
      <c r="C10" s="589" t="s">
        <v>615</v>
      </c>
      <c r="D10" s="589" t="s">
        <v>616</v>
      </c>
      <c r="E10" s="589" t="s">
        <v>617</v>
      </c>
      <c r="F10" s="589" t="s">
        <v>618</v>
      </c>
      <c r="G10" s="589" t="s">
        <v>616</v>
      </c>
      <c r="H10" s="589" t="s">
        <v>617</v>
      </c>
    </row>
    <row r="11" spans="2:10" x14ac:dyDescent="0.25">
      <c r="B11" s="590" t="s">
        <v>619</v>
      </c>
      <c r="C11" s="591"/>
      <c r="D11" s="591"/>
      <c r="E11" s="591"/>
      <c r="F11" s="591"/>
      <c r="G11" s="591"/>
      <c r="H11" s="591"/>
      <c r="I11" s="592"/>
    </row>
    <row r="12" spans="2:10" x14ac:dyDescent="0.25">
      <c r="B12" s="593" t="s">
        <v>563</v>
      </c>
      <c r="C12" s="594"/>
      <c r="D12" s="504"/>
      <c r="E12" s="595"/>
      <c r="F12" s="594"/>
      <c r="G12" s="504"/>
      <c r="H12" s="504"/>
      <c r="I12" s="596"/>
    </row>
    <row r="13" spans="2:10" x14ac:dyDescent="0.25">
      <c r="B13" s="593" t="s">
        <v>563</v>
      </c>
      <c r="C13" s="594"/>
      <c r="D13" s="502"/>
      <c r="E13" s="595"/>
      <c r="F13" s="594"/>
      <c r="G13" s="502"/>
      <c r="H13" s="504"/>
      <c r="I13" s="597"/>
    </row>
    <row r="14" spans="2:10" x14ac:dyDescent="0.25">
      <c r="B14" s="598" t="s">
        <v>620</v>
      </c>
      <c r="C14" s="599"/>
      <c r="D14" s="600"/>
      <c r="E14" s="601"/>
      <c r="F14" s="599"/>
      <c r="G14" s="600"/>
      <c r="H14" s="600"/>
      <c r="I14" s="602"/>
    </row>
    <row r="15" spans="2:10" x14ac:dyDescent="0.25">
      <c r="B15" s="593" t="s">
        <v>621</v>
      </c>
      <c r="C15" s="502"/>
      <c r="D15" s="502"/>
      <c r="E15" s="504"/>
      <c r="F15" s="502"/>
      <c r="G15" s="502"/>
      <c r="H15" s="502"/>
      <c r="I15" s="603"/>
    </row>
    <row r="16" spans="2:10" x14ac:dyDescent="0.25">
      <c r="B16" s="604" t="s">
        <v>622</v>
      </c>
      <c r="C16" s="594"/>
      <c r="D16" s="502"/>
      <c r="E16" s="595"/>
      <c r="F16" s="594"/>
      <c r="G16" s="502"/>
      <c r="H16" s="502"/>
      <c r="I16" s="605"/>
      <c r="J16" s="606"/>
    </row>
    <row r="17" spans="2:11" x14ac:dyDescent="0.25">
      <c r="B17" s="607" t="s">
        <v>623</v>
      </c>
      <c r="C17" s="594"/>
      <c r="D17" s="504"/>
      <c r="E17" s="595"/>
      <c r="F17" s="594"/>
      <c r="G17" s="504"/>
      <c r="H17" s="504"/>
      <c r="I17" s="608"/>
      <c r="J17" s="606"/>
    </row>
    <row r="18" spans="2:11" x14ac:dyDescent="0.25">
      <c r="B18" s="604" t="s">
        <v>624</v>
      </c>
      <c r="C18" s="594"/>
      <c r="D18" s="504"/>
      <c r="E18" s="595"/>
      <c r="F18" s="594"/>
      <c r="G18" s="504"/>
      <c r="H18" s="504"/>
      <c r="I18" s="609"/>
      <c r="J18" s="606"/>
      <c r="K18" s="610"/>
    </row>
    <row r="19" spans="2:11" x14ac:dyDescent="0.25">
      <c r="B19" s="598" t="s">
        <v>625</v>
      </c>
      <c r="C19" s="599"/>
      <c r="D19" s="600"/>
      <c r="E19" s="601"/>
      <c r="F19" s="599"/>
      <c r="G19" s="600"/>
      <c r="H19" s="600"/>
      <c r="I19" s="611"/>
      <c r="J19" s="606"/>
      <c r="K19" s="610"/>
    </row>
    <row r="20" spans="2:11" s="616" customFormat="1" ht="14.25" x14ac:dyDescent="0.2">
      <c r="B20" s="598" t="s">
        <v>626</v>
      </c>
      <c r="C20" s="612"/>
      <c r="D20" s="613"/>
      <c r="E20" s="613"/>
      <c r="F20" s="614"/>
      <c r="G20" s="599"/>
      <c r="H20" s="600"/>
      <c r="I20" s="615"/>
      <c r="J20" s="615"/>
    </row>
    <row r="21" spans="2:11" ht="60.75" customHeight="1" x14ac:dyDescent="0.25">
      <c r="B21" s="617" t="s">
        <v>627</v>
      </c>
      <c r="C21" s="856"/>
      <c r="D21" s="857"/>
      <c r="E21" s="858"/>
      <c r="F21" s="856"/>
      <c r="G21" s="857"/>
      <c r="H21" s="858"/>
      <c r="I21" s="605"/>
      <c r="J21" s="606"/>
    </row>
    <row r="22" spans="2:11" x14ac:dyDescent="0.25">
      <c r="B22" s="618"/>
      <c r="C22" s="619"/>
      <c r="D22" s="620"/>
      <c r="E22" s="621"/>
      <c r="F22" s="622"/>
      <c r="G22" s="623"/>
      <c r="H22" s="624"/>
      <c r="I22" s="606"/>
      <c r="J22" s="606"/>
    </row>
    <row r="23" spans="2:11" x14ac:dyDescent="0.25">
      <c r="B23" s="586" t="s">
        <v>628</v>
      </c>
      <c r="C23" s="586"/>
      <c r="D23" s="586"/>
      <c r="E23" s="586"/>
      <c r="F23" s="586"/>
      <c r="G23" s="610"/>
      <c r="H23" s="625"/>
      <c r="I23" s="626"/>
    </row>
    <row r="24" spans="2:11" x14ac:dyDescent="0.25">
      <c r="B24" s="474" t="s">
        <v>557</v>
      </c>
      <c r="H24" s="627"/>
    </row>
    <row r="25" spans="2:11" x14ac:dyDescent="0.25">
      <c r="C25" s="610"/>
      <c r="D25" s="610"/>
      <c r="E25" s="610"/>
      <c r="F25" s="610"/>
      <c r="G25" s="610"/>
      <c r="H25" s="610"/>
    </row>
    <row r="26" spans="2:11" x14ac:dyDescent="0.25">
      <c r="H26" s="610"/>
      <c r="J26" s="610"/>
    </row>
    <row r="27" spans="2:11" x14ac:dyDescent="0.25">
      <c r="C27" s="610"/>
      <c r="D27" s="610"/>
      <c r="F27" s="610"/>
      <c r="G27" s="610"/>
      <c r="H27" s="610"/>
    </row>
    <row r="29" spans="2:11" x14ac:dyDescent="0.25">
      <c r="E29" s="610"/>
    </row>
  </sheetData>
  <mergeCells count="4">
    <mergeCell ref="C9:E9"/>
    <mergeCell ref="F9:H9"/>
    <mergeCell ref="C21:E21"/>
    <mergeCell ref="F21:H21"/>
  </mergeCells>
  <printOptions horizontalCentered="1" verticalCentered="1"/>
  <pageMargins left="0.39370078740157483" right="0.55118110236220474" top="0.98425196850393704" bottom="0.98425196850393704" header="0.51181102362204722" footer="0.51181102362204722"/>
  <pageSetup paperSize="9"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sheetPr>
  <dimension ref="B1:C38"/>
  <sheetViews>
    <sheetView showGridLines="0" view="pageBreakPreview" zoomScale="67" zoomScaleNormal="75" zoomScaleSheetLayoutView="67" workbookViewId="0">
      <selection activeCell="B2" sqref="B2:D2"/>
    </sheetView>
  </sheetViews>
  <sheetFormatPr defaultColWidth="9.140625" defaultRowHeight="15" x14ac:dyDescent="0.25"/>
  <cols>
    <col min="1" max="1" width="9.140625" style="495"/>
    <col min="2" max="2" width="51" style="495" customWidth="1"/>
    <col min="3" max="3" width="124" style="495" customWidth="1"/>
    <col min="4" max="257" width="9.140625" style="495"/>
    <col min="258" max="258" width="50.28515625" style="495" customWidth="1"/>
    <col min="259" max="259" width="90.5703125" style="495" customWidth="1"/>
    <col min="260" max="513" width="9.140625" style="495"/>
    <col min="514" max="514" width="50.28515625" style="495" customWidth="1"/>
    <col min="515" max="515" width="90.5703125" style="495" customWidth="1"/>
    <col min="516" max="769" width="9.140625" style="495"/>
    <col min="770" max="770" width="50.28515625" style="495" customWidth="1"/>
    <col min="771" max="771" width="90.5703125" style="495" customWidth="1"/>
    <col min="772" max="1025" width="9.140625" style="495"/>
    <col min="1026" max="1026" width="50.28515625" style="495" customWidth="1"/>
    <col min="1027" max="1027" width="90.5703125" style="495" customWidth="1"/>
    <col min="1028" max="1281" width="9.140625" style="495"/>
    <col min="1282" max="1282" width="50.28515625" style="495" customWidth="1"/>
    <col min="1283" max="1283" width="90.5703125" style="495" customWidth="1"/>
    <col min="1284" max="1537" width="9.140625" style="495"/>
    <col min="1538" max="1538" width="50.28515625" style="495" customWidth="1"/>
    <col min="1539" max="1539" width="90.5703125" style="495" customWidth="1"/>
    <col min="1540" max="1793" width="9.140625" style="495"/>
    <col min="1794" max="1794" width="50.28515625" style="495" customWidth="1"/>
    <col min="1795" max="1795" width="90.5703125" style="495" customWidth="1"/>
    <col min="1796" max="2049" width="9.140625" style="495"/>
    <col min="2050" max="2050" width="50.28515625" style="495" customWidth="1"/>
    <col min="2051" max="2051" width="90.5703125" style="495" customWidth="1"/>
    <col min="2052" max="2305" width="9.140625" style="495"/>
    <col min="2306" max="2306" width="50.28515625" style="495" customWidth="1"/>
    <col min="2307" max="2307" width="90.5703125" style="495" customWidth="1"/>
    <col min="2308" max="2561" width="9.140625" style="495"/>
    <col min="2562" max="2562" width="50.28515625" style="495" customWidth="1"/>
    <col min="2563" max="2563" width="90.5703125" style="495" customWidth="1"/>
    <col min="2564" max="2817" width="9.140625" style="495"/>
    <col min="2818" max="2818" width="50.28515625" style="495" customWidth="1"/>
    <col min="2819" max="2819" width="90.5703125" style="495" customWidth="1"/>
    <col min="2820" max="3073" width="9.140625" style="495"/>
    <col min="3074" max="3074" width="50.28515625" style="495" customWidth="1"/>
    <col min="3075" max="3075" width="90.5703125" style="495" customWidth="1"/>
    <col min="3076" max="3329" width="9.140625" style="495"/>
    <col min="3330" max="3330" width="50.28515625" style="495" customWidth="1"/>
    <col min="3331" max="3331" width="90.5703125" style="495" customWidth="1"/>
    <col min="3332" max="3585" width="9.140625" style="495"/>
    <col min="3586" max="3586" width="50.28515625" style="495" customWidth="1"/>
    <col min="3587" max="3587" width="90.5703125" style="495" customWidth="1"/>
    <col min="3588" max="3841" width="9.140625" style="495"/>
    <col min="3842" max="3842" width="50.28515625" style="495" customWidth="1"/>
    <col min="3843" max="3843" width="90.5703125" style="495" customWidth="1"/>
    <col min="3844" max="4097" width="9.140625" style="495"/>
    <col min="4098" max="4098" width="50.28515625" style="495" customWidth="1"/>
    <col min="4099" max="4099" width="90.5703125" style="495" customWidth="1"/>
    <col min="4100" max="4353" width="9.140625" style="495"/>
    <col min="4354" max="4354" width="50.28515625" style="495" customWidth="1"/>
    <col min="4355" max="4355" width="90.5703125" style="495" customWidth="1"/>
    <col min="4356" max="4609" width="9.140625" style="495"/>
    <col min="4610" max="4610" width="50.28515625" style="495" customWidth="1"/>
    <col min="4611" max="4611" width="90.5703125" style="495" customWidth="1"/>
    <col min="4612" max="4865" width="9.140625" style="495"/>
    <col min="4866" max="4866" width="50.28515625" style="495" customWidth="1"/>
    <col min="4867" max="4867" width="90.5703125" style="495" customWidth="1"/>
    <col min="4868" max="5121" width="9.140625" style="495"/>
    <col min="5122" max="5122" width="50.28515625" style="495" customWidth="1"/>
    <col min="5123" max="5123" width="90.5703125" style="495" customWidth="1"/>
    <col min="5124" max="5377" width="9.140625" style="495"/>
    <col min="5378" max="5378" width="50.28515625" style="495" customWidth="1"/>
    <col min="5379" max="5379" width="90.5703125" style="495" customWidth="1"/>
    <col min="5380" max="5633" width="9.140625" style="495"/>
    <col min="5634" max="5634" width="50.28515625" style="495" customWidth="1"/>
    <col min="5635" max="5635" width="90.5703125" style="495" customWidth="1"/>
    <col min="5636" max="5889" width="9.140625" style="495"/>
    <col min="5890" max="5890" width="50.28515625" style="495" customWidth="1"/>
    <col min="5891" max="5891" width="90.5703125" style="495" customWidth="1"/>
    <col min="5892" max="6145" width="9.140625" style="495"/>
    <col min="6146" max="6146" width="50.28515625" style="495" customWidth="1"/>
    <col min="6147" max="6147" width="90.5703125" style="495" customWidth="1"/>
    <col min="6148" max="6401" width="9.140625" style="495"/>
    <col min="6402" max="6402" width="50.28515625" style="495" customWidth="1"/>
    <col min="6403" max="6403" width="90.5703125" style="495" customWidth="1"/>
    <col min="6404" max="6657" width="9.140625" style="495"/>
    <col min="6658" max="6658" width="50.28515625" style="495" customWidth="1"/>
    <col min="6659" max="6659" width="90.5703125" style="495" customWidth="1"/>
    <col min="6660" max="6913" width="9.140625" style="495"/>
    <col min="6914" max="6914" width="50.28515625" style="495" customWidth="1"/>
    <col min="6915" max="6915" width="90.5703125" style="495" customWidth="1"/>
    <col min="6916" max="7169" width="9.140625" style="495"/>
    <col min="7170" max="7170" width="50.28515625" style="495" customWidth="1"/>
    <col min="7171" max="7171" width="90.5703125" style="495" customWidth="1"/>
    <col min="7172" max="7425" width="9.140625" style="495"/>
    <col min="7426" max="7426" width="50.28515625" style="495" customWidth="1"/>
    <col min="7427" max="7427" width="90.5703125" style="495" customWidth="1"/>
    <col min="7428" max="7681" width="9.140625" style="495"/>
    <col min="7682" max="7682" width="50.28515625" style="495" customWidth="1"/>
    <col min="7683" max="7683" width="90.5703125" style="495" customWidth="1"/>
    <col min="7684" max="7937" width="9.140625" style="495"/>
    <col min="7938" max="7938" width="50.28515625" style="495" customWidth="1"/>
    <col min="7939" max="7939" width="90.5703125" style="495" customWidth="1"/>
    <col min="7940" max="8193" width="9.140625" style="495"/>
    <col min="8194" max="8194" width="50.28515625" style="495" customWidth="1"/>
    <col min="8195" max="8195" width="90.5703125" style="495" customWidth="1"/>
    <col min="8196" max="8449" width="9.140625" style="495"/>
    <col min="8450" max="8450" width="50.28515625" style="495" customWidth="1"/>
    <col min="8451" max="8451" width="90.5703125" style="495" customWidth="1"/>
    <col min="8452" max="8705" width="9.140625" style="495"/>
    <col min="8706" max="8706" width="50.28515625" style="495" customWidth="1"/>
    <col min="8707" max="8707" width="90.5703125" style="495" customWidth="1"/>
    <col min="8708" max="8961" width="9.140625" style="495"/>
    <col min="8962" max="8962" width="50.28515625" style="495" customWidth="1"/>
    <col min="8963" max="8963" width="90.5703125" style="495" customWidth="1"/>
    <col min="8964" max="9217" width="9.140625" style="495"/>
    <col min="9218" max="9218" width="50.28515625" style="495" customWidth="1"/>
    <col min="9219" max="9219" width="90.5703125" style="495" customWidth="1"/>
    <col min="9220" max="9473" width="9.140625" style="495"/>
    <col min="9474" max="9474" width="50.28515625" style="495" customWidth="1"/>
    <col min="9475" max="9475" width="90.5703125" style="495" customWidth="1"/>
    <col min="9476" max="9729" width="9.140625" style="495"/>
    <col min="9730" max="9730" width="50.28515625" style="495" customWidth="1"/>
    <col min="9731" max="9731" width="90.5703125" style="495" customWidth="1"/>
    <col min="9732" max="9985" width="9.140625" style="495"/>
    <col min="9986" max="9986" width="50.28515625" style="495" customWidth="1"/>
    <col min="9987" max="9987" width="90.5703125" style="495" customWidth="1"/>
    <col min="9988" max="10241" width="9.140625" style="495"/>
    <col min="10242" max="10242" width="50.28515625" style="495" customWidth="1"/>
    <col min="10243" max="10243" width="90.5703125" style="495" customWidth="1"/>
    <col min="10244" max="10497" width="9.140625" style="495"/>
    <col min="10498" max="10498" width="50.28515625" style="495" customWidth="1"/>
    <col min="10499" max="10499" width="90.5703125" style="495" customWidth="1"/>
    <col min="10500" max="10753" width="9.140625" style="495"/>
    <col min="10754" max="10754" width="50.28515625" style="495" customWidth="1"/>
    <col min="10755" max="10755" width="90.5703125" style="495" customWidth="1"/>
    <col min="10756" max="11009" width="9.140625" style="495"/>
    <col min="11010" max="11010" width="50.28515625" style="495" customWidth="1"/>
    <col min="11011" max="11011" width="90.5703125" style="495" customWidth="1"/>
    <col min="11012" max="11265" width="9.140625" style="495"/>
    <col min="11266" max="11266" width="50.28515625" style="495" customWidth="1"/>
    <col min="11267" max="11267" width="90.5703125" style="495" customWidth="1"/>
    <col min="11268" max="11521" width="9.140625" style="495"/>
    <col min="11522" max="11522" width="50.28515625" style="495" customWidth="1"/>
    <col min="11523" max="11523" width="90.5703125" style="495" customWidth="1"/>
    <col min="11524" max="11777" width="9.140625" style="495"/>
    <col min="11778" max="11778" width="50.28515625" style="495" customWidth="1"/>
    <col min="11779" max="11779" width="90.5703125" style="495" customWidth="1"/>
    <col min="11780" max="12033" width="9.140625" style="495"/>
    <col min="12034" max="12034" width="50.28515625" style="495" customWidth="1"/>
    <col min="12035" max="12035" width="90.5703125" style="495" customWidth="1"/>
    <col min="12036" max="12289" width="9.140625" style="495"/>
    <col min="12290" max="12290" width="50.28515625" style="495" customWidth="1"/>
    <col min="12291" max="12291" width="90.5703125" style="495" customWidth="1"/>
    <col min="12292" max="12545" width="9.140625" style="495"/>
    <col min="12546" max="12546" width="50.28515625" style="495" customWidth="1"/>
    <col min="12547" max="12547" width="90.5703125" style="495" customWidth="1"/>
    <col min="12548" max="12801" width="9.140625" style="495"/>
    <col min="12802" max="12802" width="50.28515625" style="495" customWidth="1"/>
    <col min="12803" max="12803" width="90.5703125" style="495" customWidth="1"/>
    <col min="12804" max="13057" width="9.140625" style="495"/>
    <col min="13058" max="13058" width="50.28515625" style="495" customWidth="1"/>
    <col min="13059" max="13059" width="90.5703125" style="495" customWidth="1"/>
    <col min="13060" max="13313" width="9.140625" style="495"/>
    <col min="13314" max="13314" width="50.28515625" style="495" customWidth="1"/>
    <col min="13315" max="13315" width="90.5703125" style="495" customWidth="1"/>
    <col min="13316" max="13569" width="9.140625" style="495"/>
    <col min="13570" max="13570" width="50.28515625" style="495" customWidth="1"/>
    <col min="13571" max="13571" width="90.5703125" style="495" customWidth="1"/>
    <col min="13572" max="13825" width="9.140625" style="495"/>
    <col min="13826" max="13826" width="50.28515625" style="495" customWidth="1"/>
    <col min="13827" max="13827" width="90.5703125" style="495" customWidth="1"/>
    <col min="13828" max="14081" width="9.140625" style="495"/>
    <col min="14082" max="14082" width="50.28515625" style="495" customWidth="1"/>
    <col min="14083" max="14083" width="90.5703125" style="495" customWidth="1"/>
    <col min="14084" max="14337" width="9.140625" style="495"/>
    <col min="14338" max="14338" width="50.28515625" style="495" customWidth="1"/>
    <col min="14339" max="14339" width="90.5703125" style="495" customWidth="1"/>
    <col min="14340" max="14593" width="9.140625" style="495"/>
    <col min="14594" max="14594" width="50.28515625" style="495" customWidth="1"/>
    <col min="14595" max="14595" width="90.5703125" style="495" customWidth="1"/>
    <col min="14596" max="14849" width="9.140625" style="495"/>
    <col min="14850" max="14850" width="50.28515625" style="495" customWidth="1"/>
    <col min="14851" max="14851" width="90.5703125" style="495" customWidth="1"/>
    <col min="14852" max="15105" width="9.140625" style="495"/>
    <col min="15106" max="15106" width="50.28515625" style="495" customWidth="1"/>
    <col min="15107" max="15107" width="90.5703125" style="495" customWidth="1"/>
    <col min="15108" max="15361" width="9.140625" style="495"/>
    <col min="15362" max="15362" width="50.28515625" style="495" customWidth="1"/>
    <col min="15363" max="15363" width="90.5703125" style="495" customWidth="1"/>
    <col min="15364" max="15617" width="9.140625" style="495"/>
    <col min="15618" max="15618" width="50.28515625" style="495" customWidth="1"/>
    <col min="15619" max="15619" width="90.5703125" style="495" customWidth="1"/>
    <col min="15620" max="15873" width="9.140625" style="495"/>
    <col min="15874" max="15874" width="50.28515625" style="495" customWidth="1"/>
    <col min="15875" max="15875" width="90.5703125" style="495" customWidth="1"/>
    <col min="15876" max="16129" width="9.140625" style="495"/>
    <col min="16130" max="16130" width="50.28515625" style="495" customWidth="1"/>
    <col min="16131" max="16131" width="90.5703125" style="495" customWidth="1"/>
    <col min="16132" max="16384" width="9.140625" style="495"/>
  </cols>
  <sheetData>
    <row r="1" spans="2:3" x14ac:dyDescent="0.25">
      <c r="C1" s="628"/>
    </row>
    <row r="2" spans="2:3" x14ac:dyDescent="0.25">
      <c r="B2" s="759" t="s">
        <v>0</v>
      </c>
      <c r="C2" s="759"/>
    </row>
    <row r="3" spans="2:3" ht="16.5" customHeight="1" x14ac:dyDescent="0.25">
      <c r="B3" s="860" t="s">
        <v>552</v>
      </c>
      <c r="C3" s="860"/>
    </row>
    <row r="4" spans="2:3" ht="13.9" customHeight="1" x14ac:dyDescent="0.25">
      <c r="B4" s="861" t="s">
        <v>629</v>
      </c>
      <c r="C4" s="861"/>
    </row>
    <row r="7" spans="2:3" x14ac:dyDescent="0.25">
      <c r="B7" s="629" t="s">
        <v>71</v>
      </c>
      <c r="C7" s="630" t="s">
        <v>290</v>
      </c>
    </row>
    <row r="8" spans="2:3" x14ac:dyDescent="0.25">
      <c r="B8" s="614"/>
      <c r="C8" s="614"/>
    </row>
    <row r="9" spans="2:3" x14ac:dyDescent="0.25">
      <c r="B9" s="631" t="s">
        <v>630</v>
      </c>
      <c r="C9" s="594"/>
    </row>
    <row r="10" spans="2:3" x14ac:dyDescent="0.25">
      <c r="B10" s="593" t="s">
        <v>618</v>
      </c>
      <c r="C10" s="502"/>
    </row>
    <row r="11" spans="2:3" x14ac:dyDescent="0.25">
      <c r="B11" s="593" t="s">
        <v>631</v>
      </c>
      <c r="C11" s="504"/>
    </row>
    <row r="12" spans="2:3" ht="18" x14ac:dyDescent="0.25">
      <c r="B12" s="632" t="s">
        <v>632</v>
      </c>
      <c r="C12" s="504"/>
    </row>
    <row r="13" spans="2:3" ht="18" x14ac:dyDescent="0.25">
      <c r="B13" s="593" t="s">
        <v>633</v>
      </c>
      <c r="C13" s="594"/>
    </row>
    <row r="14" spans="2:3" x14ac:dyDescent="0.25">
      <c r="B14" s="633" t="s">
        <v>634</v>
      </c>
      <c r="C14" s="634"/>
    </row>
    <row r="15" spans="2:3" ht="18" x14ac:dyDescent="0.25">
      <c r="B15" s="593" t="s">
        <v>635</v>
      </c>
      <c r="C15" s="502"/>
    </row>
    <row r="16" spans="2:3" ht="18" x14ac:dyDescent="0.25">
      <c r="B16" s="593" t="s">
        <v>636</v>
      </c>
      <c r="C16" s="502"/>
    </row>
    <row r="17" spans="2:3" ht="18" x14ac:dyDescent="0.25">
      <c r="B17" s="593" t="s">
        <v>637</v>
      </c>
      <c r="C17" s="502"/>
    </row>
    <row r="18" spans="2:3" x14ac:dyDescent="0.25">
      <c r="B18" s="593" t="s">
        <v>638</v>
      </c>
      <c r="C18" s="502"/>
    </row>
    <row r="19" spans="2:3" ht="18" x14ac:dyDescent="0.25">
      <c r="B19" s="593" t="s">
        <v>639</v>
      </c>
      <c r="C19" s="634"/>
    </row>
    <row r="20" spans="2:3" x14ac:dyDescent="0.25">
      <c r="B20" s="593" t="s">
        <v>640</v>
      </c>
      <c r="C20" s="635"/>
    </row>
    <row r="21" spans="2:3" ht="18" x14ac:dyDescent="0.25">
      <c r="B21" s="593" t="s">
        <v>641</v>
      </c>
      <c r="C21" s="502"/>
    </row>
    <row r="22" spans="2:3" x14ac:dyDescent="0.25">
      <c r="B22" s="593" t="s">
        <v>642</v>
      </c>
      <c r="C22" s="635"/>
    </row>
    <row r="23" spans="2:3" ht="18" x14ac:dyDescent="0.25">
      <c r="B23" s="593" t="s">
        <v>643</v>
      </c>
      <c r="C23" s="502"/>
    </row>
    <row r="24" spans="2:3" ht="18" x14ac:dyDescent="0.25">
      <c r="B24" s="593" t="s">
        <v>644</v>
      </c>
      <c r="C24" s="502"/>
    </row>
    <row r="25" spans="2:3" ht="18" x14ac:dyDescent="0.25">
      <c r="B25" s="593" t="s">
        <v>645</v>
      </c>
      <c r="C25" s="502"/>
    </row>
    <row r="26" spans="2:3" x14ac:dyDescent="0.25">
      <c r="B26" s="586"/>
      <c r="C26" s="586"/>
    </row>
    <row r="27" spans="2:3" x14ac:dyDescent="0.25">
      <c r="B27" s="474" t="s">
        <v>557</v>
      </c>
      <c r="C27" s="586"/>
    </row>
    <row r="28" spans="2:3" ht="18" x14ac:dyDescent="0.25">
      <c r="B28" s="859" t="s">
        <v>646</v>
      </c>
      <c r="C28" s="859"/>
    </row>
    <row r="29" spans="2:3" ht="18" x14ac:dyDescent="0.25">
      <c r="B29" s="859" t="s">
        <v>647</v>
      </c>
      <c r="C29" s="859"/>
    </row>
    <row r="30" spans="2:3" ht="18" x14ac:dyDescent="0.25">
      <c r="B30" s="859" t="s">
        <v>648</v>
      </c>
      <c r="C30" s="859"/>
    </row>
    <row r="31" spans="2:3" ht="18" x14ac:dyDescent="0.25">
      <c r="B31" s="859" t="s">
        <v>649</v>
      </c>
      <c r="C31" s="859"/>
    </row>
    <row r="32" spans="2:3" ht="18" x14ac:dyDescent="0.25">
      <c r="B32" s="859" t="s">
        <v>650</v>
      </c>
      <c r="C32" s="859"/>
    </row>
    <row r="33" spans="2:3" ht="18" x14ac:dyDescent="0.25">
      <c r="B33" s="859" t="s">
        <v>651</v>
      </c>
      <c r="C33" s="859"/>
    </row>
    <row r="34" spans="2:3" ht="18" x14ac:dyDescent="0.25">
      <c r="B34" s="859" t="s">
        <v>652</v>
      </c>
      <c r="C34" s="859"/>
    </row>
    <row r="35" spans="2:3" ht="18" x14ac:dyDescent="0.25">
      <c r="B35" s="859" t="s">
        <v>653</v>
      </c>
      <c r="C35" s="859"/>
    </row>
    <row r="36" spans="2:3" ht="18" x14ac:dyDescent="0.25">
      <c r="B36" s="859" t="s">
        <v>654</v>
      </c>
      <c r="C36" s="859"/>
    </row>
    <row r="37" spans="2:3" ht="18" x14ac:dyDescent="0.25">
      <c r="B37" s="859" t="s">
        <v>655</v>
      </c>
      <c r="C37" s="859"/>
    </row>
    <row r="38" spans="2:3" ht="18" x14ac:dyDescent="0.25">
      <c r="B38" s="859" t="s">
        <v>656</v>
      </c>
      <c r="C38" s="859"/>
    </row>
  </sheetData>
  <mergeCells count="14">
    <mergeCell ref="B30:C30"/>
    <mergeCell ref="B2:C2"/>
    <mergeCell ref="B3:C3"/>
    <mergeCell ref="B4:C4"/>
    <mergeCell ref="B28:C28"/>
    <mergeCell ref="B29:C29"/>
    <mergeCell ref="B37:C37"/>
    <mergeCell ref="B38:C38"/>
    <mergeCell ref="B31:C31"/>
    <mergeCell ref="B32:C32"/>
    <mergeCell ref="B33:C33"/>
    <mergeCell ref="B34:C34"/>
    <mergeCell ref="B35:C35"/>
    <mergeCell ref="B36:C36"/>
  </mergeCells>
  <printOptions horizontalCentered="1" verticalCentered="1"/>
  <pageMargins left="0.96" right="0.47244094488188981" top="0.98425196850393704" bottom="0.49" header="0.51181102362204722" footer="0.44"/>
  <pageSetup paperSize="9" scale="75"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U16"/>
  <sheetViews>
    <sheetView showGridLines="0" view="pageBreakPreview" topLeftCell="D1" zoomScale="80" zoomScaleNormal="75" zoomScaleSheetLayoutView="80" workbookViewId="0">
      <selection activeCell="B2" sqref="B2:O2"/>
    </sheetView>
  </sheetViews>
  <sheetFormatPr defaultColWidth="9.140625" defaultRowHeight="15" x14ac:dyDescent="0.25"/>
  <cols>
    <col min="1" max="1" width="4.5703125" style="4" customWidth="1"/>
    <col min="2" max="2" width="6.85546875" style="66" customWidth="1"/>
    <col min="3" max="3" width="49.7109375" style="4" customWidth="1"/>
    <col min="4" max="4" width="14" style="4" customWidth="1"/>
    <col min="5" max="5" width="15.28515625" style="4" customWidth="1"/>
    <col min="6" max="6" width="16.7109375" style="4" customWidth="1"/>
    <col min="7" max="7" width="17.7109375" style="4" customWidth="1"/>
    <col min="8" max="11" width="16.7109375" style="4" customWidth="1"/>
    <col min="12" max="12" width="20.7109375" style="4" customWidth="1"/>
    <col min="13" max="20" width="16.7109375" style="4" customWidth="1"/>
    <col min="21" max="21" width="21.140625" style="4" customWidth="1"/>
    <col min="22" max="16384" width="9.140625" style="4"/>
  </cols>
  <sheetData>
    <row r="1" spans="2:21" x14ac:dyDescent="0.25">
      <c r="B1" s="47"/>
    </row>
    <row r="2" spans="2:21" x14ac:dyDescent="0.25">
      <c r="B2" s="733" t="s">
        <v>0</v>
      </c>
      <c r="C2" s="733"/>
      <c r="D2" s="733"/>
      <c r="E2" s="733"/>
      <c r="F2" s="733"/>
      <c r="G2" s="733"/>
      <c r="H2" s="733"/>
      <c r="I2" s="733"/>
      <c r="J2" s="733"/>
      <c r="K2" s="733"/>
      <c r="L2" s="733"/>
      <c r="M2" s="733"/>
      <c r="N2" s="733"/>
      <c r="O2" s="733"/>
      <c r="P2" s="48"/>
      <c r="Q2" s="48"/>
      <c r="R2" s="48"/>
      <c r="S2" s="48"/>
      <c r="T2" s="48"/>
      <c r="U2" s="48"/>
    </row>
    <row r="3" spans="2:21" x14ac:dyDescent="0.25">
      <c r="B3" s="734" t="s">
        <v>113</v>
      </c>
      <c r="C3" s="734"/>
      <c r="D3" s="734"/>
      <c r="E3" s="734"/>
      <c r="F3" s="734"/>
      <c r="G3" s="734"/>
      <c r="H3" s="734"/>
      <c r="I3" s="734"/>
      <c r="J3" s="734"/>
      <c r="K3" s="734"/>
      <c r="L3" s="734"/>
      <c r="M3" s="734"/>
      <c r="N3" s="734"/>
      <c r="O3" s="734"/>
      <c r="P3" s="49"/>
      <c r="Q3" s="49"/>
      <c r="R3" s="49"/>
      <c r="S3" s="49"/>
      <c r="T3" s="49"/>
      <c r="U3" s="49"/>
    </row>
    <row r="4" spans="2:21" x14ac:dyDescent="0.25">
      <c r="B4" s="733" t="s">
        <v>114</v>
      </c>
      <c r="C4" s="733"/>
      <c r="D4" s="733"/>
      <c r="E4" s="733"/>
      <c r="F4" s="733"/>
      <c r="G4" s="733"/>
      <c r="H4" s="733"/>
      <c r="I4" s="733"/>
      <c r="J4" s="733"/>
      <c r="K4" s="733"/>
      <c r="L4" s="733"/>
      <c r="M4" s="733"/>
      <c r="N4" s="733"/>
      <c r="O4" s="733"/>
      <c r="P4" s="48"/>
      <c r="Q4" s="48"/>
      <c r="R4" s="48"/>
      <c r="S4" s="48"/>
      <c r="T4" s="48"/>
      <c r="U4" s="48"/>
    </row>
    <row r="5" spans="2:21" x14ac:dyDescent="0.25">
      <c r="B5" s="47"/>
      <c r="C5" s="47"/>
      <c r="D5" s="47"/>
      <c r="E5" s="47"/>
      <c r="F5" s="47"/>
      <c r="G5" s="47"/>
      <c r="H5" s="47"/>
      <c r="I5" s="47"/>
      <c r="J5" s="47"/>
      <c r="K5" s="47"/>
      <c r="L5" s="47"/>
      <c r="M5" s="47"/>
      <c r="N5" s="47"/>
      <c r="O5" s="47"/>
      <c r="P5" s="48"/>
      <c r="Q5" s="48"/>
      <c r="R5" s="48"/>
      <c r="S5" s="48"/>
      <c r="T5" s="48"/>
      <c r="U5" s="48"/>
    </row>
    <row r="6" spans="2:21" s="21" customFormat="1" ht="20.25" customHeight="1" x14ac:dyDescent="0.2">
      <c r="B6" s="711" t="s">
        <v>2</v>
      </c>
      <c r="C6" s="714" t="s">
        <v>71</v>
      </c>
      <c r="D6" s="714" t="s">
        <v>4</v>
      </c>
      <c r="E6" s="716" t="s">
        <v>72</v>
      </c>
      <c r="F6" s="717"/>
      <c r="G6" s="718"/>
      <c r="H6" s="716" t="s">
        <v>73</v>
      </c>
      <c r="I6" s="717"/>
      <c r="J6" s="717"/>
      <c r="K6" s="717"/>
      <c r="L6" s="718"/>
      <c r="M6" s="719" t="s">
        <v>74</v>
      </c>
      <c r="N6" s="719"/>
      <c r="O6" s="719"/>
      <c r="P6" s="719"/>
      <c r="Q6" s="719" t="s">
        <v>75</v>
      </c>
    </row>
    <row r="7" spans="2:21" s="21" customFormat="1" ht="59.25" customHeight="1" x14ac:dyDescent="0.2">
      <c r="B7" s="712"/>
      <c r="C7" s="714"/>
      <c r="D7" s="714"/>
      <c r="E7" s="22" t="s">
        <v>76</v>
      </c>
      <c r="F7" s="23" t="s">
        <v>77</v>
      </c>
      <c r="G7" s="23" t="s">
        <v>78</v>
      </c>
      <c r="H7" s="23" t="s">
        <v>79</v>
      </c>
      <c r="I7" s="23" t="s">
        <v>80</v>
      </c>
      <c r="J7" s="23" t="s">
        <v>81</v>
      </c>
      <c r="K7" s="23" t="s">
        <v>82</v>
      </c>
      <c r="L7" s="23" t="s">
        <v>83</v>
      </c>
      <c r="M7" s="23" t="s">
        <v>84</v>
      </c>
      <c r="N7" s="23" t="s">
        <v>85</v>
      </c>
      <c r="O7" s="23" t="s">
        <v>86</v>
      </c>
      <c r="P7" s="23" t="s">
        <v>87</v>
      </c>
      <c r="Q7" s="719"/>
    </row>
    <row r="8" spans="2:21" s="21" customFormat="1" x14ac:dyDescent="0.2">
      <c r="B8" s="735"/>
      <c r="C8" s="736"/>
      <c r="D8" s="736"/>
      <c r="E8" s="23" t="s">
        <v>88</v>
      </c>
      <c r="F8" s="23" t="s">
        <v>89</v>
      </c>
      <c r="G8" s="23" t="s">
        <v>90</v>
      </c>
      <c r="H8" s="23" t="s">
        <v>91</v>
      </c>
      <c r="I8" s="23" t="s">
        <v>92</v>
      </c>
      <c r="J8" s="23" t="s">
        <v>93</v>
      </c>
      <c r="K8" s="23" t="s">
        <v>94</v>
      </c>
      <c r="L8" s="23" t="s">
        <v>95</v>
      </c>
      <c r="M8" s="23" t="s">
        <v>96</v>
      </c>
      <c r="N8" s="23" t="s">
        <v>96</v>
      </c>
      <c r="O8" s="23" t="s">
        <v>96</v>
      </c>
      <c r="P8" s="23" t="s">
        <v>96</v>
      </c>
      <c r="Q8" s="721"/>
    </row>
    <row r="9" spans="2:21" s="56" customFormat="1" ht="15" customHeight="1" x14ac:dyDescent="0.25">
      <c r="B9" s="50">
        <v>1</v>
      </c>
      <c r="C9" s="51" t="s">
        <v>115</v>
      </c>
      <c r="D9" s="52" t="s">
        <v>10</v>
      </c>
      <c r="E9" s="53">
        <f>SUM('F2.1 '!D56:G56)</f>
        <v>6.5102000000000011</v>
      </c>
      <c r="F9" s="54">
        <f>SUM('F2.1 '!H56:K56)</f>
        <v>6.5102000000000011</v>
      </c>
      <c r="G9" s="54">
        <f>F9-E9</f>
        <v>0</v>
      </c>
      <c r="H9" s="54">
        <f>SUM('F2.1 '!L56:O56)</f>
        <v>6.8624000000000001</v>
      </c>
      <c r="I9" s="722">
        <f>SUM('F2.1 '!P56:S56)</f>
        <v>6.8624000000000001</v>
      </c>
      <c r="J9" s="723"/>
      <c r="K9" s="54">
        <f>I9</f>
        <v>6.8624000000000001</v>
      </c>
      <c r="L9" s="55">
        <f>K9-H9</f>
        <v>0</v>
      </c>
      <c r="M9" s="54">
        <f>SUM('F2.1 '!T56:W56)</f>
        <v>4.3511999999999995</v>
      </c>
      <c r="N9" s="54">
        <f>SUM('F2.1 '!X56:AA56)</f>
        <v>4.5655999999999999</v>
      </c>
      <c r="O9" s="54">
        <f>SUM('F2.1 '!AB56:AE56)</f>
        <v>4.7872000000000003</v>
      </c>
      <c r="P9" s="54">
        <f>SUM('F2.1 '!AF56:AI56)</f>
        <v>5.0167999999999999</v>
      </c>
      <c r="Q9" s="51"/>
    </row>
    <row r="10" spans="2:21" s="56" customFormat="1" ht="15" customHeight="1" x14ac:dyDescent="0.25">
      <c r="B10" s="50">
        <f>B9+1</f>
        <v>2</v>
      </c>
      <c r="C10" s="57" t="s">
        <v>116</v>
      </c>
      <c r="D10" s="52" t="s">
        <v>14</v>
      </c>
      <c r="E10" s="724">
        <v>6.51</v>
      </c>
      <c r="F10" s="54">
        <f>F2.3!F35</f>
        <v>0.80474970000000001</v>
      </c>
      <c r="G10" s="727"/>
      <c r="H10" s="727">
        <v>6.86</v>
      </c>
      <c r="I10" s="54">
        <f>F2.3!G35</f>
        <v>0.45655000000000007</v>
      </c>
      <c r="J10" s="54">
        <f>F2.3!H35</f>
        <v>0.45655000000000007</v>
      </c>
      <c r="K10" s="54">
        <f>I10+J10</f>
        <v>0.91310000000000013</v>
      </c>
      <c r="L10" s="730"/>
      <c r="M10" s="58">
        <f>F2.3!J35</f>
        <v>0.96895889250000011</v>
      </c>
      <c r="N10" s="58">
        <f>F2.3!K35</f>
        <v>1.0282349527486874</v>
      </c>
      <c r="O10" s="58">
        <f>F2.3!L35</f>
        <v>1.091137225983088</v>
      </c>
      <c r="P10" s="58">
        <f>F2.3!M35</f>
        <v>1.1578875457826039</v>
      </c>
      <c r="Q10" s="51"/>
    </row>
    <row r="11" spans="2:21" s="59" customFormat="1" x14ac:dyDescent="0.25">
      <c r="B11" s="50">
        <f>B10+1</f>
        <v>3</v>
      </c>
      <c r="C11" s="57" t="s">
        <v>117</v>
      </c>
      <c r="D11" s="52" t="s">
        <v>16</v>
      </c>
      <c r="E11" s="725"/>
      <c r="F11" s="54">
        <f>F2.4!F35</f>
        <v>1.6850187999999999</v>
      </c>
      <c r="G11" s="728"/>
      <c r="H11" s="728"/>
      <c r="I11" s="54">
        <f>F2.4!G35</f>
        <v>0.56325120000000006</v>
      </c>
      <c r="J11" s="54">
        <f>F2.4!H35</f>
        <v>1.1789463</v>
      </c>
      <c r="K11" s="54">
        <f>I11+J11</f>
        <v>1.7421975000000001</v>
      </c>
      <c r="L11" s="731"/>
      <c r="M11" s="58">
        <f>F2.4!J35</f>
        <v>1.8487764320625</v>
      </c>
      <c r="N11" s="58">
        <f>F2.4!K35</f>
        <v>1.9618753302939234</v>
      </c>
      <c r="O11" s="58">
        <f>F2.4!L35</f>
        <v>2.081893053624654</v>
      </c>
      <c r="P11" s="58">
        <f>F2.4!M35</f>
        <v>2.2092528611801421</v>
      </c>
      <c r="Q11" s="51"/>
    </row>
    <row r="12" spans="2:21" s="59" customFormat="1" x14ac:dyDescent="0.25">
      <c r="B12" s="50">
        <f>B11+1</f>
        <v>4</v>
      </c>
      <c r="C12" s="57" t="s">
        <v>17</v>
      </c>
      <c r="D12" s="52" t="s">
        <v>18</v>
      </c>
      <c r="E12" s="726"/>
      <c r="F12" s="60">
        <v>0.77711699999999995</v>
      </c>
      <c r="G12" s="729"/>
      <c r="H12" s="729"/>
      <c r="I12" s="54">
        <v>0.50312800000000002</v>
      </c>
      <c r="J12" s="54">
        <v>0.70627439999999997</v>
      </c>
      <c r="K12" s="54">
        <f>I12+J12</f>
        <v>1.2094024000000001</v>
      </c>
      <c r="L12" s="732"/>
      <c r="M12" s="58">
        <v>1.3438654258799998</v>
      </c>
      <c r="N12" s="58">
        <v>1.4986497941802086</v>
      </c>
      <c r="O12" s="58">
        <v>1.6774177763855831</v>
      </c>
      <c r="P12" s="58">
        <v>1.884539506111651</v>
      </c>
      <c r="Q12" s="51"/>
    </row>
    <row r="13" spans="2:21" s="65" customFormat="1" ht="29.25" x14ac:dyDescent="0.25">
      <c r="B13" s="50">
        <f>B12+1</f>
        <v>5</v>
      </c>
      <c r="C13" s="61" t="s">
        <v>118</v>
      </c>
      <c r="D13" s="62"/>
      <c r="E13" s="63">
        <f>E9</f>
        <v>6.5102000000000011</v>
      </c>
      <c r="F13" s="63">
        <f>SUM(F10:F12)</f>
        <v>3.2668854999999999</v>
      </c>
      <c r="G13" s="63">
        <f>F13-E13</f>
        <v>-3.2433145000000012</v>
      </c>
      <c r="H13" s="63">
        <f>H9</f>
        <v>6.8624000000000001</v>
      </c>
      <c r="I13" s="63">
        <f>I9</f>
        <v>6.8624000000000001</v>
      </c>
      <c r="J13" s="63">
        <f>I9</f>
        <v>6.8624000000000001</v>
      </c>
      <c r="K13" s="63">
        <f>K9</f>
        <v>6.8624000000000001</v>
      </c>
      <c r="L13" s="64">
        <f>K13-H13</f>
        <v>0</v>
      </c>
      <c r="M13" s="63">
        <f>M9</f>
        <v>4.3511999999999995</v>
      </c>
      <c r="N13" s="63">
        <f>N9</f>
        <v>4.5655999999999999</v>
      </c>
      <c r="O13" s="63">
        <f>O9</f>
        <v>4.7872000000000003</v>
      </c>
      <c r="P13" s="63">
        <f>P9</f>
        <v>5.0167999999999999</v>
      </c>
      <c r="Q13" s="51"/>
    </row>
    <row r="14" spans="2:21" x14ac:dyDescent="0.25">
      <c r="M14" s="67"/>
      <c r="N14" s="67"/>
      <c r="O14" s="67"/>
      <c r="P14" s="67"/>
    </row>
    <row r="15" spans="2:21" x14ac:dyDescent="0.25">
      <c r="B15" s="21" t="s">
        <v>119</v>
      </c>
    </row>
    <row r="16" spans="2:21" x14ac:dyDescent="0.25">
      <c r="C16" s="4" t="s">
        <v>120</v>
      </c>
    </row>
  </sheetData>
  <mergeCells count="15">
    <mergeCell ref="B2:O2"/>
    <mergeCell ref="B3:O3"/>
    <mergeCell ref="B4:O4"/>
    <mergeCell ref="B6:B8"/>
    <mergeCell ref="C6:C8"/>
    <mergeCell ref="D6:D8"/>
    <mergeCell ref="E6:G6"/>
    <mergeCell ref="H6:L6"/>
    <mergeCell ref="M6:P6"/>
    <mergeCell ref="Q6:Q8"/>
    <mergeCell ref="I9:J9"/>
    <mergeCell ref="E10:E12"/>
    <mergeCell ref="G10:G12"/>
    <mergeCell ref="H10:H12"/>
    <mergeCell ref="L10:L12"/>
  </mergeCells>
  <pageMargins left="0.75" right="0.75" top="1" bottom="1" header="0.5" footer="0.5"/>
  <pageSetup paperSize="9" scale="44" orientation="landscape"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pageSetUpPr fitToPage="1"/>
  </sheetPr>
  <dimension ref="B1:L19"/>
  <sheetViews>
    <sheetView showGridLines="0" view="pageBreakPreview" zoomScale="90" zoomScaleSheetLayoutView="90" workbookViewId="0">
      <selection activeCell="B2" sqref="B2:D2"/>
    </sheetView>
  </sheetViews>
  <sheetFormatPr defaultColWidth="9.140625" defaultRowHeight="15" x14ac:dyDescent="0.25"/>
  <cols>
    <col min="1" max="1" width="9.140625" style="474"/>
    <col min="2" max="2" width="4.7109375" style="474" customWidth="1"/>
    <col min="3" max="3" width="17.42578125" style="474" customWidth="1"/>
    <col min="4" max="4" width="18.140625" style="474" customWidth="1"/>
    <col min="5" max="5" width="20.28515625" style="655" customWidth="1"/>
    <col min="6" max="6" width="16.140625" style="508" customWidth="1"/>
    <col min="7" max="7" width="19.7109375" style="655" customWidth="1"/>
    <col min="8" max="8" width="20" style="508" customWidth="1"/>
    <col min="9" max="9" width="20.7109375" style="655" customWidth="1"/>
    <col min="10" max="10" width="14.28515625" style="508" customWidth="1"/>
    <col min="11" max="11" width="19.7109375" style="474" customWidth="1"/>
    <col min="12" max="12" width="20.42578125" style="474" customWidth="1"/>
    <col min="13" max="257" width="9.140625" style="474"/>
    <col min="258" max="258" width="4.7109375" style="474" customWidth="1"/>
    <col min="259" max="259" width="11.140625" style="474" customWidth="1"/>
    <col min="260" max="260" width="23.42578125" style="474" customWidth="1"/>
    <col min="261" max="261" width="16.7109375" style="474" customWidth="1"/>
    <col min="262" max="262" width="16.140625" style="474" customWidth="1"/>
    <col min="263" max="263" width="15.140625" style="474" customWidth="1"/>
    <col min="264" max="264" width="20" style="474" customWidth="1"/>
    <col min="265" max="265" width="16.7109375" style="474" customWidth="1"/>
    <col min="266" max="266" width="12.140625" style="474" customWidth="1"/>
    <col min="267" max="513" width="9.140625" style="474"/>
    <col min="514" max="514" width="4.7109375" style="474" customWidth="1"/>
    <col min="515" max="515" width="11.140625" style="474" customWidth="1"/>
    <col min="516" max="516" width="23.42578125" style="474" customWidth="1"/>
    <col min="517" max="517" width="16.7109375" style="474" customWidth="1"/>
    <col min="518" max="518" width="16.140625" style="474" customWidth="1"/>
    <col min="519" max="519" width="15.140625" style="474" customWidth="1"/>
    <col min="520" max="520" width="20" style="474" customWidth="1"/>
    <col min="521" max="521" width="16.7109375" style="474" customWidth="1"/>
    <col min="522" max="522" width="12.140625" style="474" customWidth="1"/>
    <col min="523" max="769" width="9.140625" style="474"/>
    <col min="770" max="770" width="4.7109375" style="474" customWidth="1"/>
    <col min="771" max="771" width="11.140625" style="474" customWidth="1"/>
    <col min="772" max="772" width="23.42578125" style="474" customWidth="1"/>
    <col min="773" max="773" width="16.7109375" style="474" customWidth="1"/>
    <col min="774" max="774" width="16.140625" style="474" customWidth="1"/>
    <col min="775" max="775" width="15.140625" style="474" customWidth="1"/>
    <col min="776" max="776" width="20" style="474" customWidth="1"/>
    <col min="777" max="777" width="16.7109375" style="474" customWidth="1"/>
    <col min="778" max="778" width="12.140625" style="474" customWidth="1"/>
    <col min="779" max="1025" width="9.140625" style="474"/>
    <col min="1026" max="1026" width="4.7109375" style="474" customWidth="1"/>
    <col min="1027" max="1027" width="11.140625" style="474" customWidth="1"/>
    <col min="1028" max="1028" width="23.42578125" style="474" customWidth="1"/>
    <col min="1029" max="1029" width="16.7109375" style="474" customWidth="1"/>
    <col min="1030" max="1030" width="16.140625" style="474" customWidth="1"/>
    <col min="1031" max="1031" width="15.140625" style="474" customWidth="1"/>
    <col min="1032" max="1032" width="20" style="474" customWidth="1"/>
    <col min="1033" max="1033" width="16.7109375" style="474" customWidth="1"/>
    <col min="1034" max="1034" width="12.140625" style="474" customWidth="1"/>
    <col min="1035" max="1281" width="9.140625" style="474"/>
    <col min="1282" max="1282" width="4.7109375" style="474" customWidth="1"/>
    <col min="1283" max="1283" width="11.140625" style="474" customWidth="1"/>
    <col min="1284" max="1284" width="23.42578125" style="474" customWidth="1"/>
    <col min="1285" max="1285" width="16.7109375" style="474" customWidth="1"/>
    <col min="1286" max="1286" width="16.140625" style="474" customWidth="1"/>
    <col min="1287" max="1287" width="15.140625" style="474" customWidth="1"/>
    <col min="1288" max="1288" width="20" style="474" customWidth="1"/>
    <col min="1289" max="1289" width="16.7109375" style="474" customWidth="1"/>
    <col min="1290" max="1290" width="12.140625" style="474" customWidth="1"/>
    <col min="1291" max="1537" width="9.140625" style="474"/>
    <col min="1538" max="1538" width="4.7109375" style="474" customWidth="1"/>
    <col min="1539" max="1539" width="11.140625" style="474" customWidth="1"/>
    <col min="1540" max="1540" width="23.42578125" style="474" customWidth="1"/>
    <col min="1541" max="1541" width="16.7109375" style="474" customWidth="1"/>
    <col min="1542" max="1542" width="16.140625" style="474" customWidth="1"/>
    <col min="1543" max="1543" width="15.140625" style="474" customWidth="1"/>
    <col min="1544" max="1544" width="20" style="474" customWidth="1"/>
    <col min="1545" max="1545" width="16.7109375" style="474" customWidth="1"/>
    <col min="1546" max="1546" width="12.140625" style="474" customWidth="1"/>
    <col min="1547" max="1793" width="9.140625" style="474"/>
    <col min="1794" max="1794" width="4.7109375" style="474" customWidth="1"/>
    <col min="1795" max="1795" width="11.140625" style="474" customWidth="1"/>
    <col min="1796" max="1796" width="23.42578125" style="474" customWidth="1"/>
    <col min="1797" max="1797" width="16.7109375" style="474" customWidth="1"/>
    <col min="1798" max="1798" width="16.140625" style="474" customWidth="1"/>
    <col min="1799" max="1799" width="15.140625" style="474" customWidth="1"/>
    <col min="1800" max="1800" width="20" style="474" customWidth="1"/>
    <col min="1801" max="1801" width="16.7109375" style="474" customWidth="1"/>
    <col min="1802" max="1802" width="12.140625" style="474" customWidth="1"/>
    <col min="1803" max="2049" width="9.140625" style="474"/>
    <col min="2050" max="2050" width="4.7109375" style="474" customWidth="1"/>
    <col min="2051" max="2051" width="11.140625" style="474" customWidth="1"/>
    <col min="2052" max="2052" width="23.42578125" style="474" customWidth="1"/>
    <col min="2053" max="2053" width="16.7109375" style="474" customWidth="1"/>
    <col min="2054" max="2054" width="16.140625" style="474" customWidth="1"/>
    <col min="2055" max="2055" width="15.140625" style="474" customWidth="1"/>
    <col min="2056" max="2056" width="20" style="474" customWidth="1"/>
    <col min="2057" max="2057" width="16.7109375" style="474" customWidth="1"/>
    <col min="2058" max="2058" width="12.140625" style="474" customWidth="1"/>
    <col min="2059" max="2305" width="9.140625" style="474"/>
    <col min="2306" max="2306" width="4.7109375" style="474" customWidth="1"/>
    <col min="2307" max="2307" width="11.140625" style="474" customWidth="1"/>
    <col min="2308" max="2308" width="23.42578125" style="474" customWidth="1"/>
    <col min="2309" max="2309" width="16.7109375" style="474" customWidth="1"/>
    <col min="2310" max="2310" width="16.140625" style="474" customWidth="1"/>
    <col min="2311" max="2311" width="15.140625" style="474" customWidth="1"/>
    <col min="2312" max="2312" width="20" style="474" customWidth="1"/>
    <col min="2313" max="2313" width="16.7109375" style="474" customWidth="1"/>
    <col min="2314" max="2314" width="12.140625" style="474" customWidth="1"/>
    <col min="2315" max="2561" width="9.140625" style="474"/>
    <col min="2562" max="2562" width="4.7109375" style="474" customWidth="1"/>
    <col min="2563" max="2563" width="11.140625" style="474" customWidth="1"/>
    <col min="2564" max="2564" width="23.42578125" style="474" customWidth="1"/>
    <col min="2565" max="2565" width="16.7109375" style="474" customWidth="1"/>
    <col min="2566" max="2566" width="16.140625" style="474" customWidth="1"/>
    <col min="2567" max="2567" width="15.140625" style="474" customWidth="1"/>
    <col min="2568" max="2568" width="20" style="474" customWidth="1"/>
    <col min="2569" max="2569" width="16.7109375" style="474" customWidth="1"/>
    <col min="2570" max="2570" width="12.140625" style="474" customWidth="1"/>
    <col min="2571" max="2817" width="9.140625" style="474"/>
    <col min="2818" max="2818" width="4.7109375" style="474" customWidth="1"/>
    <col min="2819" max="2819" width="11.140625" style="474" customWidth="1"/>
    <col min="2820" max="2820" width="23.42578125" style="474" customWidth="1"/>
    <col min="2821" max="2821" width="16.7109375" style="474" customWidth="1"/>
    <col min="2822" max="2822" width="16.140625" style="474" customWidth="1"/>
    <col min="2823" max="2823" width="15.140625" style="474" customWidth="1"/>
    <col min="2824" max="2824" width="20" style="474" customWidth="1"/>
    <col min="2825" max="2825" width="16.7109375" style="474" customWidth="1"/>
    <col min="2826" max="2826" width="12.140625" style="474" customWidth="1"/>
    <col min="2827" max="3073" width="9.140625" style="474"/>
    <col min="3074" max="3074" width="4.7109375" style="474" customWidth="1"/>
    <col min="3075" max="3075" width="11.140625" style="474" customWidth="1"/>
    <col min="3076" max="3076" width="23.42578125" style="474" customWidth="1"/>
    <col min="3077" max="3077" width="16.7109375" style="474" customWidth="1"/>
    <col min="3078" max="3078" width="16.140625" style="474" customWidth="1"/>
    <col min="3079" max="3079" width="15.140625" style="474" customWidth="1"/>
    <col min="3080" max="3080" width="20" style="474" customWidth="1"/>
    <col min="3081" max="3081" width="16.7109375" style="474" customWidth="1"/>
    <col min="3082" max="3082" width="12.140625" style="474" customWidth="1"/>
    <col min="3083" max="3329" width="9.140625" style="474"/>
    <col min="3330" max="3330" width="4.7109375" style="474" customWidth="1"/>
    <col min="3331" max="3331" width="11.140625" style="474" customWidth="1"/>
    <col min="3332" max="3332" width="23.42578125" style="474" customWidth="1"/>
    <col min="3333" max="3333" width="16.7109375" style="474" customWidth="1"/>
    <col min="3334" max="3334" width="16.140625" style="474" customWidth="1"/>
    <col min="3335" max="3335" width="15.140625" style="474" customWidth="1"/>
    <col min="3336" max="3336" width="20" style="474" customWidth="1"/>
    <col min="3337" max="3337" width="16.7109375" style="474" customWidth="1"/>
    <col min="3338" max="3338" width="12.140625" style="474" customWidth="1"/>
    <col min="3339" max="3585" width="9.140625" style="474"/>
    <col min="3586" max="3586" width="4.7109375" style="474" customWidth="1"/>
    <col min="3587" max="3587" width="11.140625" style="474" customWidth="1"/>
    <col min="3588" max="3588" width="23.42578125" style="474" customWidth="1"/>
    <col min="3589" max="3589" width="16.7109375" style="474" customWidth="1"/>
    <col min="3590" max="3590" width="16.140625" style="474" customWidth="1"/>
    <col min="3591" max="3591" width="15.140625" style="474" customWidth="1"/>
    <col min="3592" max="3592" width="20" style="474" customWidth="1"/>
    <col min="3593" max="3593" width="16.7109375" style="474" customWidth="1"/>
    <col min="3594" max="3594" width="12.140625" style="474" customWidth="1"/>
    <col min="3595" max="3841" width="9.140625" style="474"/>
    <col min="3842" max="3842" width="4.7109375" style="474" customWidth="1"/>
    <col min="3843" max="3843" width="11.140625" style="474" customWidth="1"/>
    <col min="3844" max="3844" width="23.42578125" style="474" customWidth="1"/>
    <col min="3845" max="3845" width="16.7109375" style="474" customWidth="1"/>
    <col min="3846" max="3846" width="16.140625" style="474" customWidth="1"/>
    <col min="3847" max="3847" width="15.140625" style="474" customWidth="1"/>
    <col min="3848" max="3848" width="20" style="474" customWidth="1"/>
    <col min="3849" max="3849" width="16.7109375" style="474" customWidth="1"/>
    <col min="3850" max="3850" width="12.140625" style="474" customWidth="1"/>
    <col min="3851" max="4097" width="9.140625" style="474"/>
    <col min="4098" max="4098" width="4.7109375" style="474" customWidth="1"/>
    <col min="4099" max="4099" width="11.140625" style="474" customWidth="1"/>
    <col min="4100" max="4100" width="23.42578125" style="474" customWidth="1"/>
    <col min="4101" max="4101" width="16.7109375" style="474" customWidth="1"/>
    <col min="4102" max="4102" width="16.140625" style="474" customWidth="1"/>
    <col min="4103" max="4103" width="15.140625" style="474" customWidth="1"/>
    <col min="4104" max="4104" width="20" style="474" customWidth="1"/>
    <col min="4105" max="4105" width="16.7109375" style="474" customWidth="1"/>
    <col min="4106" max="4106" width="12.140625" style="474" customWidth="1"/>
    <col min="4107" max="4353" width="9.140625" style="474"/>
    <col min="4354" max="4354" width="4.7109375" style="474" customWidth="1"/>
    <col min="4355" max="4355" width="11.140625" style="474" customWidth="1"/>
    <col min="4356" max="4356" width="23.42578125" style="474" customWidth="1"/>
    <col min="4357" max="4357" width="16.7109375" style="474" customWidth="1"/>
    <col min="4358" max="4358" width="16.140625" style="474" customWidth="1"/>
    <col min="4359" max="4359" width="15.140625" style="474" customWidth="1"/>
    <col min="4360" max="4360" width="20" style="474" customWidth="1"/>
    <col min="4361" max="4361" width="16.7109375" style="474" customWidth="1"/>
    <col min="4362" max="4362" width="12.140625" style="474" customWidth="1"/>
    <col min="4363" max="4609" width="9.140625" style="474"/>
    <col min="4610" max="4610" width="4.7109375" style="474" customWidth="1"/>
    <col min="4611" max="4611" width="11.140625" style="474" customWidth="1"/>
    <col min="4612" max="4612" width="23.42578125" style="474" customWidth="1"/>
    <col min="4613" max="4613" width="16.7109375" style="474" customWidth="1"/>
    <col min="4614" max="4614" width="16.140625" style="474" customWidth="1"/>
    <col min="4615" max="4615" width="15.140625" style="474" customWidth="1"/>
    <col min="4616" max="4616" width="20" style="474" customWidth="1"/>
    <col min="4617" max="4617" width="16.7109375" style="474" customWidth="1"/>
    <col min="4618" max="4618" width="12.140625" style="474" customWidth="1"/>
    <col min="4619" max="4865" width="9.140625" style="474"/>
    <col min="4866" max="4866" width="4.7109375" style="474" customWidth="1"/>
    <col min="4867" max="4867" width="11.140625" style="474" customWidth="1"/>
    <col min="4868" max="4868" width="23.42578125" style="474" customWidth="1"/>
    <col min="4869" max="4869" width="16.7109375" style="474" customWidth="1"/>
    <col min="4870" max="4870" width="16.140625" style="474" customWidth="1"/>
    <col min="4871" max="4871" width="15.140625" style="474" customWidth="1"/>
    <col min="4872" max="4872" width="20" style="474" customWidth="1"/>
    <col min="4873" max="4873" width="16.7109375" style="474" customWidth="1"/>
    <col min="4874" max="4874" width="12.140625" style="474" customWidth="1"/>
    <col min="4875" max="5121" width="9.140625" style="474"/>
    <col min="5122" max="5122" width="4.7109375" style="474" customWidth="1"/>
    <col min="5123" max="5123" width="11.140625" style="474" customWidth="1"/>
    <col min="5124" max="5124" width="23.42578125" style="474" customWidth="1"/>
    <col min="5125" max="5125" width="16.7109375" style="474" customWidth="1"/>
    <col min="5126" max="5126" width="16.140625" style="474" customWidth="1"/>
    <col min="5127" max="5127" width="15.140625" style="474" customWidth="1"/>
    <col min="5128" max="5128" width="20" style="474" customWidth="1"/>
    <col min="5129" max="5129" width="16.7109375" style="474" customWidth="1"/>
    <col min="5130" max="5130" width="12.140625" style="474" customWidth="1"/>
    <col min="5131" max="5377" width="9.140625" style="474"/>
    <col min="5378" max="5378" width="4.7109375" style="474" customWidth="1"/>
    <col min="5379" max="5379" width="11.140625" style="474" customWidth="1"/>
    <col min="5380" max="5380" width="23.42578125" style="474" customWidth="1"/>
    <col min="5381" max="5381" width="16.7109375" style="474" customWidth="1"/>
    <col min="5382" max="5382" width="16.140625" style="474" customWidth="1"/>
    <col min="5383" max="5383" width="15.140625" style="474" customWidth="1"/>
    <col min="5384" max="5384" width="20" style="474" customWidth="1"/>
    <col min="5385" max="5385" width="16.7109375" style="474" customWidth="1"/>
    <col min="5386" max="5386" width="12.140625" style="474" customWidth="1"/>
    <col min="5387" max="5633" width="9.140625" style="474"/>
    <col min="5634" max="5634" width="4.7109375" style="474" customWidth="1"/>
    <col min="5635" max="5635" width="11.140625" style="474" customWidth="1"/>
    <col min="5636" max="5636" width="23.42578125" style="474" customWidth="1"/>
    <col min="5637" max="5637" width="16.7109375" style="474" customWidth="1"/>
    <col min="5638" max="5638" width="16.140625" style="474" customWidth="1"/>
    <col min="5639" max="5639" width="15.140625" style="474" customWidth="1"/>
    <col min="5640" max="5640" width="20" style="474" customWidth="1"/>
    <col min="5641" max="5641" width="16.7109375" style="474" customWidth="1"/>
    <col min="5642" max="5642" width="12.140625" style="474" customWidth="1"/>
    <col min="5643" max="5889" width="9.140625" style="474"/>
    <col min="5890" max="5890" width="4.7109375" style="474" customWidth="1"/>
    <col min="5891" max="5891" width="11.140625" style="474" customWidth="1"/>
    <col min="5892" max="5892" width="23.42578125" style="474" customWidth="1"/>
    <col min="5893" max="5893" width="16.7109375" style="474" customWidth="1"/>
    <col min="5894" max="5894" width="16.140625" style="474" customWidth="1"/>
    <col min="5895" max="5895" width="15.140625" style="474" customWidth="1"/>
    <col min="5896" max="5896" width="20" style="474" customWidth="1"/>
    <col min="5897" max="5897" width="16.7109375" style="474" customWidth="1"/>
    <col min="5898" max="5898" width="12.140625" style="474" customWidth="1"/>
    <col min="5899" max="6145" width="9.140625" style="474"/>
    <col min="6146" max="6146" width="4.7109375" style="474" customWidth="1"/>
    <col min="6147" max="6147" width="11.140625" style="474" customWidth="1"/>
    <col min="6148" max="6148" width="23.42578125" style="474" customWidth="1"/>
    <col min="6149" max="6149" width="16.7109375" style="474" customWidth="1"/>
    <col min="6150" max="6150" width="16.140625" style="474" customWidth="1"/>
    <col min="6151" max="6151" width="15.140625" style="474" customWidth="1"/>
    <col min="6152" max="6152" width="20" style="474" customWidth="1"/>
    <col min="6153" max="6153" width="16.7109375" style="474" customWidth="1"/>
    <col min="6154" max="6154" width="12.140625" style="474" customWidth="1"/>
    <col min="6155" max="6401" width="9.140625" style="474"/>
    <col min="6402" max="6402" width="4.7109375" style="474" customWidth="1"/>
    <col min="6403" max="6403" width="11.140625" style="474" customWidth="1"/>
    <col min="6404" max="6404" width="23.42578125" style="474" customWidth="1"/>
    <col min="6405" max="6405" width="16.7109375" style="474" customWidth="1"/>
    <col min="6406" max="6406" width="16.140625" style="474" customWidth="1"/>
    <col min="6407" max="6407" width="15.140625" style="474" customWidth="1"/>
    <col min="6408" max="6408" width="20" style="474" customWidth="1"/>
    <col min="6409" max="6409" width="16.7109375" style="474" customWidth="1"/>
    <col min="6410" max="6410" width="12.140625" style="474" customWidth="1"/>
    <col min="6411" max="6657" width="9.140625" style="474"/>
    <col min="6658" max="6658" width="4.7109375" style="474" customWidth="1"/>
    <col min="6659" max="6659" width="11.140625" style="474" customWidth="1"/>
    <col min="6660" max="6660" width="23.42578125" style="474" customWidth="1"/>
    <col min="6661" max="6661" width="16.7109375" style="474" customWidth="1"/>
    <col min="6662" max="6662" width="16.140625" style="474" customWidth="1"/>
    <col min="6663" max="6663" width="15.140625" style="474" customWidth="1"/>
    <col min="6664" max="6664" width="20" style="474" customWidth="1"/>
    <col min="6665" max="6665" width="16.7109375" style="474" customWidth="1"/>
    <col min="6666" max="6666" width="12.140625" style="474" customWidth="1"/>
    <col min="6667" max="6913" width="9.140625" style="474"/>
    <col min="6914" max="6914" width="4.7109375" style="474" customWidth="1"/>
    <col min="6915" max="6915" width="11.140625" style="474" customWidth="1"/>
    <col min="6916" max="6916" width="23.42578125" style="474" customWidth="1"/>
    <col min="6917" max="6917" width="16.7109375" style="474" customWidth="1"/>
    <col min="6918" max="6918" width="16.140625" style="474" customWidth="1"/>
    <col min="6919" max="6919" width="15.140625" style="474" customWidth="1"/>
    <col min="6920" max="6920" width="20" style="474" customWidth="1"/>
    <col min="6921" max="6921" width="16.7109375" style="474" customWidth="1"/>
    <col min="6922" max="6922" width="12.140625" style="474" customWidth="1"/>
    <col min="6923" max="7169" width="9.140625" style="474"/>
    <col min="7170" max="7170" width="4.7109375" style="474" customWidth="1"/>
    <col min="7171" max="7171" width="11.140625" style="474" customWidth="1"/>
    <col min="7172" max="7172" width="23.42578125" style="474" customWidth="1"/>
    <col min="7173" max="7173" width="16.7109375" style="474" customWidth="1"/>
    <col min="7174" max="7174" width="16.140625" style="474" customWidth="1"/>
    <col min="7175" max="7175" width="15.140625" style="474" customWidth="1"/>
    <col min="7176" max="7176" width="20" style="474" customWidth="1"/>
    <col min="7177" max="7177" width="16.7109375" style="474" customWidth="1"/>
    <col min="7178" max="7178" width="12.140625" style="474" customWidth="1"/>
    <col min="7179" max="7425" width="9.140625" style="474"/>
    <col min="7426" max="7426" width="4.7109375" style="474" customWidth="1"/>
    <col min="7427" max="7427" width="11.140625" style="474" customWidth="1"/>
    <col min="7428" max="7428" width="23.42578125" style="474" customWidth="1"/>
    <col min="7429" max="7429" width="16.7109375" style="474" customWidth="1"/>
    <col min="7430" max="7430" width="16.140625" style="474" customWidth="1"/>
    <col min="7431" max="7431" width="15.140625" style="474" customWidth="1"/>
    <col min="7432" max="7432" width="20" style="474" customWidth="1"/>
    <col min="7433" max="7433" width="16.7109375" style="474" customWidth="1"/>
    <col min="7434" max="7434" width="12.140625" style="474" customWidth="1"/>
    <col min="7435" max="7681" width="9.140625" style="474"/>
    <col min="7682" max="7682" width="4.7109375" style="474" customWidth="1"/>
    <col min="7683" max="7683" width="11.140625" style="474" customWidth="1"/>
    <col min="7684" max="7684" width="23.42578125" style="474" customWidth="1"/>
    <col min="7685" max="7685" width="16.7109375" style="474" customWidth="1"/>
    <col min="7686" max="7686" width="16.140625" style="474" customWidth="1"/>
    <col min="7687" max="7687" width="15.140625" style="474" customWidth="1"/>
    <col min="7688" max="7688" width="20" style="474" customWidth="1"/>
    <col min="7689" max="7689" width="16.7109375" style="474" customWidth="1"/>
    <col min="7690" max="7690" width="12.140625" style="474" customWidth="1"/>
    <col min="7691" max="7937" width="9.140625" style="474"/>
    <col min="7938" max="7938" width="4.7109375" style="474" customWidth="1"/>
    <col min="7939" max="7939" width="11.140625" style="474" customWidth="1"/>
    <col min="7940" max="7940" width="23.42578125" style="474" customWidth="1"/>
    <col min="7941" max="7941" width="16.7109375" style="474" customWidth="1"/>
    <col min="7942" max="7942" width="16.140625" style="474" customWidth="1"/>
    <col min="7943" max="7943" width="15.140625" style="474" customWidth="1"/>
    <col min="7944" max="7944" width="20" style="474" customWidth="1"/>
    <col min="7945" max="7945" width="16.7109375" style="474" customWidth="1"/>
    <col min="7946" max="7946" width="12.140625" style="474" customWidth="1"/>
    <col min="7947" max="8193" width="9.140625" style="474"/>
    <col min="8194" max="8194" width="4.7109375" style="474" customWidth="1"/>
    <col min="8195" max="8195" width="11.140625" style="474" customWidth="1"/>
    <col min="8196" max="8196" width="23.42578125" style="474" customWidth="1"/>
    <col min="8197" max="8197" width="16.7109375" style="474" customWidth="1"/>
    <col min="8198" max="8198" width="16.140625" style="474" customWidth="1"/>
    <col min="8199" max="8199" width="15.140625" style="474" customWidth="1"/>
    <col min="8200" max="8200" width="20" style="474" customWidth="1"/>
    <col min="8201" max="8201" width="16.7109375" style="474" customWidth="1"/>
    <col min="8202" max="8202" width="12.140625" style="474" customWidth="1"/>
    <col min="8203" max="8449" width="9.140625" style="474"/>
    <col min="8450" max="8450" width="4.7109375" style="474" customWidth="1"/>
    <col min="8451" max="8451" width="11.140625" style="474" customWidth="1"/>
    <col min="8452" max="8452" width="23.42578125" style="474" customWidth="1"/>
    <col min="8453" max="8453" width="16.7109375" style="474" customWidth="1"/>
    <col min="8454" max="8454" width="16.140625" style="474" customWidth="1"/>
    <col min="8455" max="8455" width="15.140625" style="474" customWidth="1"/>
    <col min="8456" max="8456" width="20" style="474" customWidth="1"/>
    <col min="8457" max="8457" width="16.7109375" style="474" customWidth="1"/>
    <col min="8458" max="8458" width="12.140625" style="474" customWidth="1"/>
    <col min="8459" max="8705" width="9.140625" style="474"/>
    <col min="8706" max="8706" width="4.7109375" style="474" customWidth="1"/>
    <col min="8707" max="8707" width="11.140625" style="474" customWidth="1"/>
    <col min="8708" max="8708" width="23.42578125" style="474" customWidth="1"/>
    <col min="8709" max="8709" width="16.7109375" style="474" customWidth="1"/>
    <col min="8710" max="8710" width="16.140625" style="474" customWidth="1"/>
    <col min="8711" max="8711" width="15.140625" style="474" customWidth="1"/>
    <col min="8712" max="8712" width="20" style="474" customWidth="1"/>
    <col min="8713" max="8713" width="16.7109375" style="474" customWidth="1"/>
    <col min="8714" max="8714" width="12.140625" style="474" customWidth="1"/>
    <col min="8715" max="8961" width="9.140625" style="474"/>
    <col min="8962" max="8962" width="4.7109375" style="474" customWidth="1"/>
    <col min="8963" max="8963" width="11.140625" style="474" customWidth="1"/>
    <col min="8964" max="8964" width="23.42578125" style="474" customWidth="1"/>
    <col min="8965" max="8965" width="16.7109375" style="474" customWidth="1"/>
    <col min="8966" max="8966" width="16.140625" style="474" customWidth="1"/>
    <col min="8967" max="8967" width="15.140625" style="474" customWidth="1"/>
    <col min="8968" max="8968" width="20" style="474" customWidth="1"/>
    <col min="8969" max="8969" width="16.7109375" style="474" customWidth="1"/>
    <col min="8970" max="8970" width="12.140625" style="474" customWidth="1"/>
    <col min="8971" max="9217" width="9.140625" style="474"/>
    <col min="9218" max="9218" width="4.7109375" style="474" customWidth="1"/>
    <col min="9219" max="9219" width="11.140625" style="474" customWidth="1"/>
    <col min="9220" max="9220" width="23.42578125" style="474" customWidth="1"/>
    <col min="9221" max="9221" width="16.7109375" style="474" customWidth="1"/>
    <col min="9222" max="9222" width="16.140625" style="474" customWidth="1"/>
    <col min="9223" max="9223" width="15.140625" style="474" customWidth="1"/>
    <col min="9224" max="9224" width="20" style="474" customWidth="1"/>
    <col min="9225" max="9225" width="16.7109375" style="474" customWidth="1"/>
    <col min="9226" max="9226" width="12.140625" style="474" customWidth="1"/>
    <col min="9227" max="9473" width="9.140625" style="474"/>
    <col min="9474" max="9474" width="4.7109375" style="474" customWidth="1"/>
    <col min="9475" max="9475" width="11.140625" style="474" customWidth="1"/>
    <col min="9476" max="9476" width="23.42578125" style="474" customWidth="1"/>
    <col min="9477" max="9477" width="16.7109375" style="474" customWidth="1"/>
    <col min="9478" max="9478" width="16.140625" style="474" customWidth="1"/>
    <col min="9479" max="9479" width="15.140625" style="474" customWidth="1"/>
    <col min="9480" max="9480" width="20" style="474" customWidth="1"/>
    <col min="9481" max="9481" width="16.7109375" style="474" customWidth="1"/>
    <col min="9482" max="9482" width="12.140625" style="474" customWidth="1"/>
    <col min="9483" max="9729" width="9.140625" style="474"/>
    <col min="9730" max="9730" width="4.7109375" style="474" customWidth="1"/>
    <col min="9731" max="9731" width="11.140625" style="474" customWidth="1"/>
    <col min="9732" max="9732" width="23.42578125" style="474" customWidth="1"/>
    <col min="9733" max="9733" width="16.7109375" style="474" customWidth="1"/>
    <col min="9734" max="9734" width="16.140625" style="474" customWidth="1"/>
    <col min="9735" max="9735" width="15.140625" style="474" customWidth="1"/>
    <col min="9736" max="9736" width="20" style="474" customWidth="1"/>
    <col min="9737" max="9737" width="16.7109375" style="474" customWidth="1"/>
    <col min="9738" max="9738" width="12.140625" style="474" customWidth="1"/>
    <col min="9739" max="9985" width="9.140625" style="474"/>
    <col min="9986" max="9986" width="4.7109375" style="474" customWidth="1"/>
    <col min="9987" max="9987" width="11.140625" style="474" customWidth="1"/>
    <col min="9988" max="9988" width="23.42578125" style="474" customWidth="1"/>
    <col min="9989" max="9989" width="16.7109375" style="474" customWidth="1"/>
    <col min="9990" max="9990" width="16.140625" style="474" customWidth="1"/>
    <col min="9991" max="9991" width="15.140625" style="474" customWidth="1"/>
    <col min="9992" max="9992" width="20" style="474" customWidth="1"/>
    <col min="9993" max="9993" width="16.7109375" style="474" customWidth="1"/>
    <col min="9994" max="9994" width="12.140625" style="474" customWidth="1"/>
    <col min="9995" max="10241" width="9.140625" style="474"/>
    <col min="10242" max="10242" width="4.7109375" style="474" customWidth="1"/>
    <col min="10243" max="10243" width="11.140625" style="474" customWidth="1"/>
    <col min="10244" max="10244" width="23.42578125" style="474" customWidth="1"/>
    <col min="10245" max="10245" width="16.7109375" style="474" customWidth="1"/>
    <col min="10246" max="10246" width="16.140625" style="474" customWidth="1"/>
    <col min="10247" max="10247" width="15.140625" style="474" customWidth="1"/>
    <col min="10248" max="10248" width="20" style="474" customWidth="1"/>
    <col min="10249" max="10249" width="16.7109375" style="474" customWidth="1"/>
    <col min="10250" max="10250" width="12.140625" style="474" customWidth="1"/>
    <col min="10251" max="10497" width="9.140625" style="474"/>
    <col min="10498" max="10498" width="4.7109375" style="474" customWidth="1"/>
    <col min="10499" max="10499" width="11.140625" style="474" customWidth="1"/>
    <col min="10500" max="10500" width="23.42578125" style="474" customWidth="1"/>
    <col min="10501" max="10501" width="16.7109375" style="474" customWidth="1"/>
    <col min="10502" max="10502" width="16.140625" style="474" customWidth="1"/>
    <col min="10503" max="10503" width="15.140625" style="474" customWidth="1"/>
    <col min="10504" max="10504" width="20" style="474" customWidth="1"/>
    <col min="10505" max="10505" width="16.7109375" style="474" customWidth="1"/>
    <col min="10506" max="10506" width="12.140625" style="474" customWidth="1"/>
    <col min="10507" max="10753" width="9.140625" style="474"/>
    <col min="10754" max="10754" width="4.7109375" style="474" customWidth="1"/>
    <col min="10755" max="10755" width="11.140625" style="474" customWidth="1"/>
    <col min="10756" max="10756" width="23.42578125" style="474" customWidth="1"/>
    <col min="10757" max="10757" width="16.7109375" style="474" customWidth="1"/>
    <col min="10758" max="10758" width="16.140625" style="474" customWidth="1"/>
    <col min="10759" max="10759" width="15.140625" style="474" customWidth="1"/>
    <col min="10760" max="10760" width="20" style="474" customWidth="1"/>
    <col min="10761" max="10761" width="16.7109375" style="474" customWidth="1"/>
    <col min="10762" max="10762" width="12.140625" style="474" customWidth="1"/>
    <col min="10763" max="11009" width="9.140625" style="474"/>
    <col min="11010" max="11010" width="4.7109375" style="474" customWidth="1"/>
    <col min="11011" max="11011" width="11.140625" style="474" customWidth="1"/>
    <col min="11012" max="11012" width="23.42578125" style="474" customWidth="1"/>
    <col min="11013" max="11013" width="16.7109375" style="474" customWidth="1"/>
    <col min="11014" max="11014" width="16.140625" style="474" customWidth="1"/>
    <col min="11015" max="11015" width="15.140625" style="474" customWidth="1"/>
    <col min="11016" max="11016" width="20" style="474" customWidth="1"/>
    <col min="11017" max="11017" width="16.7109375" style="474" customWidth="1"/>
    <col min="11018" max="11018" width="12.140625" style="474" customWidth="1"/>
    <col min="11019" max="11265" width="9.140625" style="474"/>
    <col min="11266" max="11266" width="4.7109375" style="474" customWidth="1"/>
    <col min="11267" max="11267" width="11.140625" style="474" customWidth="1"/>
    <col min="11268" max="11268" width="23.42578125" style="474" customWidth="1"/>
    <col min="11269" max="11269" width="16.7109375" style="474" customWidth="1"/>
    <col min="11270" max="11270" width="16.140625" style="474" customWidth="1"/>
    <col min="11271" max="11271" width="15.140625" style="474" customWidth="1"/>
    <col min="11272" max="11272" width="20" style="474" customWidth="1"/>
    <col min="11273" max="11273" width="16.7109375" style="474" customWidth="1"/>
    <col min="11274" max="11274" width="12.140625" style="474" customWidth="1"/>
    <col min="11275" max="11521" width="9.140625" style="474"/>
    <col min="11522" max="11522" width="4.7109375" style="474" customWidth="1"/>
    <col min="11523" max="11523" width="11.140625" style="474" customWidth="1"/>
    <col min="11524" max="11524" width="23.42578125" style="474" customWidth="1"/>
    <col min="11525" max="11525" width="16.7109375" style="474" customWidth="1"/>
    <col min="11526" max="11526" width="16.140625" style="474" customWidth="1"/>
    <col min="11527" max="11527" width="15.140625" style="474" customWidth="1"/>
    <col min="11528" max="11528" width="20" style="474" customWidth="1"/>
    <col min="11529" max="11529" width="16.7109375" style="474" customWidth="1"/>
    <col min="11530" max="11530" width="12.140625" style="474" customWidth="1"/>
    <col min="11531" max="11777" width="9.140625" style="474"/>
    <col min="11778" max="11778" width="4.7109375" style="474" customWidth="1"/>
    <col min="11779" max="11779" width="11.140625" style="474" customWidth="1"/>
    <col min="11780" max="11780" width="23.42578125" style="474" customWidth="1"/>
    <col min="11781" max="11781" width="16.7109375" style="474" customWidth="1"/>
    <col min="11782" max="11782" width="16.140625" style="474" customWidth="1"/>
    <col min="11783" max="11783" width="15.140625" style="474" customWidth="1"/>
    <col min="11784" max="11784" width="20" style="474" customWidth="1"/>
    <col min="11785" max="11785" width="16.7109375" style="474" customWidth="1"/>
    <col min="11786" max="11786" width="12.140625" style="474" customWidth="1"/>
    <col min="11787" max="12033" width="9.140625" style="474"/>
    <col min="12034" max="12034" width="4.7109375" style="474" customWidth="1"/>
    <col min="12035" max="12035" width="11.140625" style="474" customWidth="1"/>
    <col min="12036" max="12036" width="23.42578125" style="474" customWidth="1"/>
    <col min="12037" max="12037" width="16.7109375" style="474" customWidth="1"/>
    <col min="12038" max="12038" width="16.140625" style="474" customWidth="1"/>
    <col min="12039" max="12039" width="15.140625" style="474" customWidth="1"/>
    <col min="12040" max="12040" width="20" style="474" customWidth="1"/>
    <col min="12041" max="12041" width="16.7109375" style="474" customWidth="1"/>
    <col min="12042" max="12042" width="12.140625" style="474" customWidth="1"/>
    <col min="12043" max="12289" width="9.140625" style="474"/>
    <col min="12290" max="12290" width="4.7109375" style="474" customWidth="1"/>
    <col min="12291" max="12291" width="11.140625" style="474" customWidth="1"/>
    <col min="12292" max="12292" width="23.42578125" style="474" customWidth="1"/>
    <col min="12293" max="12293" width="16.7109375" style="474" customWidth="1"/>
    <col min="12294" max="12294" width="16.140625" style="474" customWidth="1"/>
    <col min="12295" max="12295" width="15.140625" style="474" customWidth="1"/>
    <col min="12296" max="12296" width="20" style="474" customWidth="1"/>
    <col min="12297" max="12297" width="16.7109375" style="474" customWidth="1"/>
    <col min="12298" max="12298" width="12.140625" style="474" customWidth="1"/>
    <col min="12299" max="12545" width="9.140625" style="474"/>
    <col min="12546" max="12546" width="4.7109375" style="474" customWidth="1"/>
    <col min="12547" max="12547" width="11.140625" style="474" customWidth="1"/>
    <col min="12548" max="12548" width="23.42578125" style="474" customWidth="1"/>
    <col min="12549" max="12549" width="16.7109375" style="474" customWidth="1"/>
    <col min="12550" max="12550" width="16.140625" style="474" customWidth="1"/>
    <col min="12551" max="12551" width="15.140625" style="474" customWidth="1"/>
    <col min="12552" max="12552" width="20" style="474" customWidth="1"/>
    <col min="12553" max="12553" width="16.7109375" style="474" customWidth="1"/>
    <col min="12554" max="12554" width="12.140625" style="474" customWidth="1"/>
    <col min="12555" max="12801" width="9.140625" style="474"/>
    <col min="12802" max="12802" width="4.7109375" style="474" customWidth="1"/>
    <col min="12803" max="12803" width="11.140625" style="474" customWidth="1"/>
    <col min="12804" max="12804" width="23.42578125" style="474" customWidth="1"/>
    <col min="12805" max="12805" width="16.7109375" style="474" customWidth="1"/>
    <col min="12806" max="12806" width="16.140625" style="474" customWidth="1"/>
    <col min="12807" max="12807" width="15.140625" style="474" customWidth="1"/>
    <col min="12808" max="12808" width="20" style="474" customWidth="1"/>
    <col min="12809" max="12809" width="16.7109375" style="474" customWidth="1"/>
    <col min="12810" max="12810" width="12.140625" style="474" customWidth="1"/>
    <col min="12811" max="13057" width="9.140625" style="474"/>
    <col min="13058" max="13058" width="4.7109375" style="474" customWidth="1"/>
    <col min="13059" max="13059" width="11.140625" style="474" customWidth="1"/>
    <col min="13060" max="13060" width="23.42578125" style="474" customWidth="1"/>
    <col min="13061" max="13061" width="16.7109375" style="474" customWidth="1"/>
    <col min="13062" max="13062" width="16.140625" style="474" customWidth="1"/>
    <col min="13063" max="13063" width="15.140625" style="474" customWidth="1"/>
    <col min="13064" max="13064" width="20" style="474" customWidth="1"/>
    <col min="13065" max="13065" width="16.7109375" style="474" customWidth="1"/>
    <col min="13066" max="13066" width="12.140625" style="474" customWidth="1"/>
    <col min="13067" max="13313" width="9.140625" style="474"/>
    <col min="13314" max="13314" width="4.7109375" style="474" customWidth="1"/>
    <col min="13315" max="13315" width="11.140625" style="474" customWidth="1"/>
    <col min="13316" max="13316" width="23.42578125" style="474" customWidth="1"/>
    <col min="13317" max="13317" width="16.7109375" style="474" customWidth="1"/>
    <col min="13318" max="13318" width="16.140625" style="474" customWidth="1"/>
    <col min="13319" max="13319" width="15.140625" style="474" customWidth="1"/>
    <col min="13320" max="13320" width="20" style="474" customWidth="1"/>
    <col min="13321" max="13321" width="16.7109375" style="474" customWidth="1"/>
    <col min="13322" max="13322" width="12.140625" style="474" customWidth="1"/>
    <col min="13323" max="13569" width="9.140625" style="474"/>
    <col min="13570" max="13570" width="4.7109375" style="474" customWidth="1"/>
    <col min="13571" max="13571" width="11.140625" style="474" customWidth="1"/>
    <col min="13572" max="13572" width="23.42578125" style="474" customWidth="1"/>
    <col min="13573" max="13573" width="16.7109375" style="474" customWidth="1"/>
    <col min="13574" max="13574" width="16.140625" style="474" customWidth="1"/>
    <col min="13575" max="13575" width="15.140625" style="474" customWidth="1"/>
    <col min="13576" max="13576" width="20" style="474" customWidth="1"/>
    <col min="13577" max="13577" width="16.7109375" style="474" customWidth="1"/>
    <col min="13578" max="13578" width="12.140625" style="474" customWidth="1"/>
    <col min="13579" max="13825" width="9.140625" style="474"/>
    <col min="13826" max="13826" width="4.7109375" style="474" customWidth="1"/>
    <col min="13827" max="13827" width="11.140625" style="474" customWidth="1"/>
    <col min="13828" max="13828" width="23.42578125" style="474" customWidth="1"/>
    <col min="13829" max="13829" width="16.7109375" style="474" customWidth="1"/>
    <col min="13830" max="13830" width="16.140625" style="474" customWidth="1"/>
    <col min="13831" max="13831" width="15.140625" style="474" customWidth="1"/>
    <col min="13832" max="13832" width="20" style="474" customWidth="1"/>
    <col min="13833" max="13833" width="16.7109375" style="474" customWidth="1"/>
    <col min="13834" max="13834" width="12.140625" style="474" customWidth="1"/>
    <col min="13835" max="14081" width="9.140625" style="474"/>
    <col min="14082" max="14082" width="4.7109375" style="474" customWidth="1"/>
    <col min="14083" max="14083" width="11.140625" style="474" customWidth="1"/>
    <col min="14084" max="14084" width="23.42578125" style="474" customWidth="1"/>
    <col min="14085" max="14085" width="16.7109375" style="474" customWidth="1"/>
    <col min="14086" max="14086" width="16.140625" style="474" customWidth="1"/>
    <col min="14087" max="14087" width="15.140625" style="474" customWidth="1"/>
    <col min="14088" max="14088" width="20" style="474" customWidth="1"/>
    <col min="14089" max="14089" width="16.7109375" style="474" customWidth="1"/>
    <col min="14090" max="14090" width="12.140625" style="474" customWidth="1"/>
    <col min="14091" max="14337" width="9.140625" style="474"/>
    <col min="14338" max="14338" width="4.7109375" style="474" customWidth="1"/>
    <col min="14339" max="14339" width="11.140625" style="474" customWidth="1"/>
    <col min="14340" max="14340" width="23.42578125" style="474" customWidth="1"/>
    <col min="14341" max="14341" width="16.7109375" style="474" customWidth="1"/>
    <col min="14342" max="14342" width="16.140625" style="474" customWidth="1"/>
    <col min="14343" max="14343" width="15.140625" style="474" customWidth="1"/>
    <col min="14344" max="14344" width="20" style="474" customWidth="1"/>
    <col min="14345" max="14345" width="16.7109375" style="474" customWidth="1"/>
    <col min="14346" max="14346" width="12.140625" style="474" customWidth="1"/>
    <col min="14347" max="14593" width="9.140625" style="474"/>
    <col min="14594" max="14594" width="4.7109375" style="474" customWidth="1"/>
    <col min="14595" max="14595" width="11.140625" style="474" customWidth="1"/>
    <col min="14596" max="14596" width="23.42578125" style="474" customWidth="1"/>
    <col min="14597" max="14597" width="16.7109375" style="474" customWidth="1"/>
    <col min="14598" max="14598" width="16.140625" style="474" customWidth="1"/>
    <col min="14599" max="14599" width="15.140625" style="474" customWidth="1"/>
    <col min="14600" max="14600" width="20" style="474" customWidth="1"/>
    <col min="14601" max="14601" width="16.7109375" style="474" customWidth="1"/>
    <col min="14602" max="14602" width="12.140625" style="474" customWidth="1"/>
    <col min="14603" max="14849" width="9.140625" style="474"/>
    <col min="14850" max="14850" width="4.7109375" style="474" customWidth="1"/>
    <col min="14851" max="14851" width="11.140625" style="474" customWidth="1"/>
    <col min="14852" max="14852" width="23.42578125" style="474" customWidth="1"/>
    <col min="14853" max="14853" width="16.7109375" style="474" customWidth="1"/>
    <col min="14854" max="14854" width="16.140625" style="474" customWidth="1"/>
    <col min="14855" max="14855" width="15.140625" style="474" customWidth="1"/>
    <col min="14856" max="14856" width="20" style="474" customWidth="1"/>
    <col min="14857" max="14857" width="16.7109375" style="474" customWidth="1"/>
    <col min="14858" max="14858" width="12.140625" style="474" customWidth="1"/>
    <col min="14859" max="15105" width="9.140625" style="474"/>
    <col min="15106" max="15106" width="4.7109375" style="474" customWidth="1"/>
    <col min="15107" max="15107" width="11.140625" style="474" customWidth="1"/>
    <col min="15108" max="15108" width="23.42578125" style="474" customWidth="1"/>
    <col min="15109" max="15109" width="16.7109375" style="474" customWidth="1"/>
    <col min="15110" max="15110" width="16.140625" style="474" customWidth="1"/>
    <col min="15111" max="15111" width="15.140625" style="474" customWidth="1"/>
    <col min="15112" max="15112" width="20" style="474" customWidth="1"/>
    <col min="15113" max="15113" width="16.7109375" style="474" customWidth="1"/>
    <col min="15114" max="15114" width="12.140625" style="474" customWidth="1"/>
    <col min="15115" max="15361" width="9.140625" style="474"/>
    <col min="15362" max="15362" width="4.7109375" style="474" customWidth="1"/>
    <col min="15363" max="15363" width="11.140625" style="474" customWidth="1"/>
    <col min="15364" max="15364" width="23.42578125" style="474" customWidth="1"/>
    <col min="15365" max="15365" width="16.7109375" style="474" customWidth="1"/>
    <col min="15366" max="15366" width="16.140625" style="474" customWidth="1"/>
    <col min="15367" max="15367" width="15.140625" style="474" customWidth="1"/>
    <col min="15368" max="15368" width="20" style="474" customWidth="1"/>
    <col min="15369" max="15369" width="16.7109375" style="474" customWidth="1"/>
    <col min="15370" max="15370" width="12.140625" style="474" customWidth="1"/>
    <col min="15371" max="15617" width="9.140625" style="474"/>
    <col min="15618" max="15618" width="4.7109375" style="474" customWidth="1"/>
    <col min="15619" max="15619" width="11.140625" style="474" customWidth="1"/>
    <col min="15620" max="15620" width="23.42578125" style="474" customWidth="1"/>
    <col min="15621" max="15621" width="16.7109375" style="474" customWidth="1"/>
    <col min="15622" max="15622" width="16.140625" style="474" customWidth="1"/>
    <col min="15623" max="15623" width="15.140625" style="474" customWidth="1"/>
    <col min="15624" max="15624" width="20" style="474" customWidth="1"/>
    <col min="15625" max="15625" width="16.7109375" style="474" customWidth="1"/>
    <col min="15626" max="15626" width="12.140625" style="474" customWidth="1"/>
    <col min="15627" max="15873" width="9.140625" style="474"/>
    <col min="15874" max="15874" width="4.7109375" style="474" customWidth="1"/>
    <col min="15875" max="15875" width="11.140625" style="474" customWidth="1"/>
    <col min="15876" max="15876" width="23.42578125" style="474" customWidth="1"/>
    <col min="15877" max="15877" width="16.7109375" style="474" customWidth="1"/>
    <col min="15878" max="15878" width="16.140625" style="474" customWidth="1"/>
    <col min="15879" max="15879" width="15.140625" style="474" customWidth="1"/>
    <col min="15880" max="15880" width="20" style="474" customWidth="1"/>
    <col min="15881" max="15881" width="16.7109375" style="474" customWidth="1"/>
    <col min="15882" max="15882" width="12.140625" style="474" customWidth="1"/>
    <col min="15883" max="16129" width="9.140625" style="474"/>
    <col min="16130" max="16130" width="4.7109375" style="474" customWidth="1"/>
    <col min="16131" max="16131" width="11.140625" style="474" customWidth="1"/>
    <col min="16132" max="16132" width="23.42578125" style="474" customWidth="1"/>
    <col min="16133" max="16133" width="16.7109375" style="474" customWidth="1"/>
    <col min="16134" max="16134" width="16.140625" style="474" customWidth="1"/>
    <col min="16135" max="16135" width="15.140625" style="474" customWidth="1"/>
    <col min="16136" max="16136" width="20" style="474" customWidth="1"/>
    <col min="16137" max="16137" width="16.7109375" style="474" customWidth="1"/>
    <col min="16138" max="16138" width="12.140625" style="474" customWidth="1"/>
    <col min="16139" max="16384" width="9.140625" style="474"/>
  </cols>
  <sheetData>
    <row r="1" spans="2:12" x14ac:dyDescent="0.25">
      <c r="B1" s="475"/>
      <c r="C1" s="475"/>
      <c r="E1" s="474"/>
      <c r="F1" s="474"/>
      <c r="G1" s="474"/>
      <c r="H1" s="474"/>
      <c r="I1" s="474"/>
      <c r="J1" s="474"/>
    </row>
    <row r="2" spans="2:12" x14ac:dyDescent="0.25">
      <c r="B2" s="426"/>
      <c r="C2" s="426"/>
      <c r="D2" s="426"/>
      <c r="E2" s="426"/>
      <c r="F2" s="289" t="s">
        <v>0</v>
      </c>
      <c r="G2" s="426"/>
      <c r="H2" s="426"/>
      <c r="I2" s="426"/>
      <c r="J2" s="426"/>
    </row>
    <row r="3" spans="2:12" x14ac:dyDescent="0.25">
      <c r="C3" s="636"/>
      <c r="D3" s="636"/>
      <c r="E3" s="636"/>
      <c r="F3" s="478" t="s">
        <v>552</v>
      </c>
      <c r="G3" s="636"/>
      <c r="H3" s="636"/>
      <c r="I3" s="636"/>
      <c r="J3" s="636"/>
    </row>
    <row r="4" spans="2:12" x14ac:dyDescent="0.25">
      <c r="B4" s="426"/>
      <c r="C4" s="426"/>
      <c r="D4" s="426"/>
      <c r="E4" s="426"/>
      <c r="F4" s="637" t="s">
        <v>657</v>
      </c>
      <c r="G4" s="426"/>
      <c r="H4" s="426"/>
      <c r="I4" s="426"/>
      <c r="J4" s="426"/>
    </row>
    <row r="5" spans="2:12" x14ac:dyDescent="0.25">
      <c r="E5" s="474"/>
      <c r="F5" s="474"/>
      <c r="G5" s="474"/>
      <c r="H5" s="474"/>
      <c r="I5" s="474"/>
      <c r="J5" s="474"/>
    </row>
    <row r="6" spans="2:12" x14ac:dyDescent="0.25">
      <c r="E6" s="474"/>
      <c r="F6" s="474"/>
      <c r="G6" s="474"/>
      <c r="H6" s="474"/>
      <c r="I6" s="474"/>
      <c r="J6" s="474"/>
    </row>
    <row r="7" spans="2:12" s="515" customFormat="1" x14ac:dyDescent="0.25">
      <c r="B7" s="849" t="s">
        <v>2</v>
      </c>
      <c r="C7" s="849" t="s">
        <v>658</v>
      </c>
      <c r="D7" s="849" t="s">
        <v>659</v>
      </c>
      <c r="E7" s="862" t="s">
        <v>84</v>
      </c>
      <c r="F7" s="863"/>
      <c r="G7" s="862" t="s">
        <v>85</v>
      </c>
      <c r="H7" s="863"/>
      <c r="I7" s="862" t="s">
        <v>86</v>
      </c>
      <c r="J7" s="863"/>
      <c r="K7" s="862" t="s">
        <v>87</v>
      </c>
      <c r="L7" s="863"/>
    </row>
    <row r="8" spans="2:12" ht="42.75" x14ac:dyDescent="0.25">
      <c r="B8" s="851"/>
      <c r="C8" s="851"/>
      <c r="D8" s="851"/>
      <c r="E8" s="638" t="s">
        <v>660</v>
      </c>
      <c r="F8" s="638" t="s">
        <v>661</v>
      </c>
      <c r="G8" s="638" t="s">
        <v>660</v>
      </c>
      <c r="H8" s="638" t="s">
        <v>661</v>
      </c>
      <c r="I8" s="638" t="s">
        <v>660</v>
      </c>
      <c r="J8" s="638" t="s">
        <v>661</v>
      </c>
      <c r="K8" s="638" t="s">
        <v>660</v>
      </c>
      <c r="L8" s="638" t="s">
        <v>661</v>
      </c>
    </row>
    <row r="9" spans="2:12" x14ac:dyDescent="0.25">
      <c r="B9" s="546"/>
      <c r="C9" s="546"/>
      <c r="D9" s="546"/>
      <c r="E9" s="546"/>
      <c r="F9" s="546"/>
      <c r="G9" s="546"/>
      <c r="H9" s="546"/>
      <c r="I9" s="546"/>
      <c r="J9" s="546"/>
      <c r="K9" s="546"/>
      <c r="L9" s="546"/>
    </row>
    <row r="10" spans="2:12" x14ac:dyDescent="0.25">
      <c r="B10" s="639"/>
      <c r="C10" s="640"/>
      <c r="D10" s="546"/>
      <c r="E10" s="641"/>
      <c r="F10" s="548"/>
      <c r="G10" s="641"/>
      <c r="H10" s="548"/>
      <c r="I10" s="641"/>
      <c r="J10" s="548"/>
      <c r="K10" s="548"/>
      <c r="L10" s="548"/>
    </row>
    <row r="11" spans="2:12" x14ac:dyDescent="0.25">
      <c r="B11" s="642"/>
      <c r="C11" s="643"/>
      <c r="D11" s="644"/>
      <c r="E11" s="645"/>
      <c r="F11" s="646"/>
      <c r="G11" s="645"/>
      <c r="H11" s="646"/>
      <c r="I11" s="645"/>
      <c r="J11" s="548"/>
      <c r="K11" s="548"/>
      <c r="L11" s="548"/>
    </row>
    <row r="12" spans="2:12" x14ac:dyDescent="0.25">
      <c r="B12" s="642"/>
      <c r="C12" s="643"/>
      <c r="D12" s="644"/>
      <c r="E12" s="645"/>
      <c r="F12" s="646"/>
      <c r="G12" s="645"/>
      <c r="H12" s="646"/>
      <c r="I12" s="645"/>
      <c r="J12" s="548"/>
      <c r="K12" s="548"/>
      <c r="L12" s="548"/>
    </row>
    <row r="13" spans="2:12" x14ac:dyDescent="0.25">
      <c r="B13" s="642"/>
      <c r="C13" s="643"/>
      <c r="D13" s="644"/>
      <c r="E13" s="645"/>
      <c r="F13" s="646"/>
      <c r="G13" s="645"/>
      <c r="H13" s="646"/>
      <c r="I13" s="645"/>
      <c r="J13" s="548"/>
      <c r="K13" s="548"/>
      <c r="L13" s="548"/>
    </row>
    <row r="14" spans="2:12" x14ac:dyDescent="0.25">
      <c r="B14" s="642"/>
      <c r="C14" s="647"/>
      <c r="D14" s="644"/>
      <c r="E14" s="645"/>
      <c r="F14" s="646"/>
      <c r="G14" s="645"/>
      <c r="H14" s="646"/>
      <c r="I14" s="645"/>
      <c r="J14" s="548"/>
      <c r="K14" s="548"/>
      <c r="L14" s="548"/>
    </row>
    <row r="15" spans="2:12" x14ac:dyDescent="0.25">
      <c r="B15" s="642"/>
      <c r="C15" s="643"/>
      <c r="D15" s="644"/>
      <c r="E15" s="645"/>
      <c r="F15" s="646"/>
      <c r="G15" s="645"/>
      <c r="H15" s="646"/>
      <c r="I15" s="645"/>
      <c r="J15" s="548"/>
      <c r="K15" s="548"/>
      <c r="L15" s="548"/>
    </row>
    <row r="16" spans="2:12" x14ac:dyDescent="0.25">
      <c r="B16" s="642"/>
      <c r="C16" s="643"/>
      <c r="D16" s="644"/>
      <c r="E16" s="645"/>
      <c r="F16" s="646"/>
      <c r="G16" s="645"/>
      <c r="H16" s="646"/>
      <c r="I16" s="645"/>
      <c r="J16" s="548"/>
      <c r="K16" s="548"/>
      <c r="L16" s="548"/>
    </row>
    <row r="17" spans="2:10" s="545" customFormat="1" thickBot="1" x14ac:dyDescent="0.25">
      <c r="B17" s="648"/>
      <c r="C17" s="649" t="s">
        <v>158</v>
      </c>
      <c r="D17" s="650"/>
      <c r="E17" s="651"/>
      <c r="F17" s="652"/>
      <c r="G17" s="653"/>
      <c r="H17" s="652"/>
      <c r="I17" s="653"/>
      <c r="J17" s="654"/>
    </row>
    <row r="19" spans="2:10" x14ac:dyDescent="0.25">
      <c r="B19" s="474" t="s">
        <v>557</v>
      </c>
    </row>
  </sheetData>
  <mergeCells count="7">
    <mergeCell ref="K7:L7"/>
    <mergeCell ref="B7:B8"/>
    <mergeCell ref="C7:C8"/>
    <mergeCell ref="D7:D8"/>
    <mergeCell ref="E7:F7"/>
    <mergeCell ref="G7:H7"/>
    <mergeCell ref="I7:J7"/>
  </mergeCells>
  <pageMargins left="0.74803149606299213" right="0.74803149606299213" top="0.70866141732283472" bottom="0.47244094488188981" header="0.51181102362204722" footer="0.35433070866141736"/>
  <pageSetup paperSize="9" scale="69" orientation="landscape"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pageSetUpPr fitToPage="1"/>
  </sheetPr>
  <dimension ref="B1:I22"/>
  <sheetViews>
    <sheetView showGridLines="0" view="pageBreakPreview" zoomScale="70" zoomScaleNormal="75" zoomScaleSheetLayoutView="70" workbookViewId="0">
      <selection activeCell="B2" sqref="B2:D2"/>
    </sheetView>
  </sheetViews>
  <sheetFormatPr defaultColWidth="9.140625" defaultRowHeight="15" x14ac:dyDescent="0.25"/>
  <cols>
    <col min="1" max="1" width="9.140625" style="181"/>
    <col min="2" max="2" width="39" style="181" customWidth="1"/>
    <col min="3" max="3" width="19.140625" style="181" customWidth="1"/>
    <col min="4" max="6" width="15.7109375" style="181" customWidth="1"/>
    <col min="7" max="258" width="9.140625" style="181"/>
    <col min="259" max="259" width="82.7109375" style="181" bestFit="1" customWidth="1"/>
    <col min="260" max="262" width="28.7109375" style="181" customWidth="1"/>
    <col min="263" max="514" width="9.140625" style="181"/>
    <col min="515" max="515" width="82.7109375" style="181" bestFit="1" customWidth="1"/>
    <col min="516" max="518" width="28.7109375" style="181" customWidth="1"/>
    <col min="519" max="770" width="9.140625" style="181"/>
    <col min="771" max="771" width="82.7109375" style="181" bestFit="1" customWidth="1"/>
    <col min="772" max="774" width="28.7109375" style="181" customWidth="1"/>
    <col min="775" max="1026" width="9.140625" style="181"/>
    <col min="1027" max="1027" width="82.7109375" style="181" bestFit="1" customWidth="1"/>
    <col min="1028" max="1030" width="28.7109375" style="181" customWidth="1"/>
    <col min="1031" max="1282" width="9.140625" style="181"/>
    <col min="1283" max="1283" width="82.7109375" style="181" bestFit="1" customWidth="1"/>
    <col min="1284" max="1286" width="28.7109375" style="181" customWidth="1"/>
    <col min="1287" max="1538" width="9.140625" style="181"/>
    <col min="1539" max="1539" width="82.7109375" style="181" bestFit="1" customWidth="1"/>
    <col min="1540" max="1542" width="28.7109375" style="181" customWidth="1"/>
    <col min="1543" max="1794" width="9.140625" style="181"/>
    <col min="1795" max="1795" width="82.7109375" style="181" bestFit="1" customWidth="1"/>
    <col min="1796" max="1798" width="28.7109375" style="181" customWidth="1"/>
    <col min="1799" max="2050" width="9.140625" style="181"/>
    <col min="2051" max="2051" width="82.7109375" style="181" bestFit="1" customWidth="1"/>
    <col min="2052" max="2054" width="28.7109375" style="181" customWidth="1"/>
    <col min="2055" max="2306" width="9.140625" style="181"/>
    <col min="2307" max="2307" width="82.7109375" style="181" bestFit="1" customWidth="1"/>
    <col min="2308" max="2310" width="28.7109375" style="181" customWidth="1"/>
    <col min="2311" max="2562" width="9.140625" style="181"/>
    <col min="2563" max="2563" width="82.7109375" style="181" bestFit="1" customWidth="1"/>
    <col min="2564" max="2566" width="28.7109375" style="181" customWidth="1"/>
    <col min="2567" max="2818" width="9.140625" style="181"/>
    <col min="2819" max="2819" width="82.7109375" style="181" bestFit="1" customWidth="1"/>
    <col min="2820" max="2822" width="28.7109375" style="181" customWidth="1"/>
    <col min="2823" max="3074" width="9.140625" style="181"/>
    <col min="3075" max="3075" width="82.7109375" style="181" bestFit="1" customWidth="1"/>
    <col min="3076" max="3078" width="28.7109375" style="181" customWidth="1"/>
    <col min="3079" max="3330" width="9.140625" style="181"/>
    <col min="3331" max="3331" width="82.7109375" style="181" bestFit="1" customWidth="1"/>
    <col min="3332" max="3334" width="28.7109375" style="181" customWidth="1"/>
    <col min="3335" max="3586" width="9.140625" style="181"/>
    <col min="3587" max="3587" width="82.7109375" style="181" bestFit="1" customWidth="1"/>
    <col min="3588" max="3590" width="28.7109375" style="181" customWidth="1"/>
    <col min="3591" max="3842" width="9.140625" style="181"/>
    <col min="3843" max="3843" width="82.7109375" style="181" bestFit="1" customWidth="1"/>
    <col min="3844" max="3846" width="28.7109375" style="181" customWidth="1"/>
    <col min="3847" max="4098" width="9.140625" style="181"/>
    <col min="4099" max="4099" width="82.7109375" style="181" bestFit="1" customWidth="1"/>
    <col min="4100" max="4102" width="28.7109375" style="181" customWidth="1"/>
    <col min="4103" max="4354" width="9.140625" style="181"/>
    <col min="4355" max="4355" width="82.7109375" style="181" bestFit="1" customWidth="1"/>
    <col min="4356" max="4358" width="28.7109375" style="181" customWidth="1"/>
    <col min="4359" max="4610" width="9.140625" style="181"/>
    <col min="4611" max="4611" width="82.7109375" style="181" bestFit="1" customWidth="1"/>
    <col min="4612" max="4614" width="28.7109375" style="181" customWidth="1"/>
    <col min="4615" max="4866" width="9.140625" style="181"/>
    <col min="4867" max="4867" width="82.7109375" style="181" bestFit="1" customWidth="1"/>
    <col min="4868" max="4870" width="28.7109375" style="181" customWidth="1"/>
    <col min="4871" max="5122" width="9.140625" style="181"/>
    <col min="5123" max="5123" width="82.7109375" style="181" bestFit="1" customWidth="1"/>
    <col min="5124" max="5126" width="28.7109375" style="181" customWidth="1"/>
    <col min="5127" max="5378" width="9.140625" style="181"/>
    <col min="5379" max="5379" width="82.7109375" style="181" bestFit="1" customWidth="1"/>
    <col min="5380" max="5382" width="28.7109375" style="181" customWidth="1"/>
    <col min="5383" max="5634" width="9.140625" style="181"/>
    <col min="5635" max="5635" width="82.7109375" style="181" bestFit="1" customWidth="1"/>
    <col min="5636" max="5638" width="28.7109375" style="181" customWidth="1"/>
    <col min="5639" max="5890" width="9.140625" style="181"/>
    <col min="5891" max="5891" width="82.7109375" style="181" bestFit="1" customWidth="1"/>
    <col min="5892" max="5894" width="28.7109375" style="181" customWidth="1"/>
    <col min="5895" max="6146" width="9.140625" style="181"/>
    <col min="6147" max="6147" width="82.7109375" style="181" bestFit="1" customWidth="1"/>
    <col min="6148" max="6150" width="28.7109375" style="181" customWidth="1"/>
    <col min="6151" max="6402" width="9.140625" style="181"/>
    <col min="6403" max="6403" width="82.7109375" style="181" bestFit="1" customWidth="1"/>
    <col min="6404" max="6406" width="28.7109375" style="181" customWidth="1"/>
    <col min="6407" max="6658" width="9.140625" style="181"/>
    <col min="6659" max="6659" width="82.7109375" style="181" bestFit="1" customWidth="1"/>
    <col min="6660" max="6662" width="28.7109375" style="181" customWidth="1"/>
    <col min="6663" max="6914" width="9.140625" style="181"/>
    <col min="6915" max="6915" width="82.7109375" style="181" bestFit="1" customWidth="1"/>
    <col min="6916" max="6918" width="28.7109375" style="181" customWidth="1"/>
    <col min="6919" max="7170" width="9.140625" style="181"/>
    <col min="7171" max="7171" width="82.7109375" style="181" bestFit="1" customWidth="1"/>
    <col min="7172" max="7174" width="28.7109375" style="181" customWidth="1"/>
    <col min="7175" max="7426" width="9.140625" style="181"/>
    <col min="7427" max="7427" width="82.7109375" style="181" bestFit="1" customWidth="1"/>
    <col min="7428" max="7430" width="28.7109375" style="181" customWidth="1"/>
    <col min="7431" max="7682" width="9.140625" style="181"/>
    <col min="7683" max="7683" width="82.7109375" style="181" bestFit="1" customWidth="1"/>
    <col min="7684" max="7686" width="28.7109375" style="181" customWidth="1"/>
    <col min="7687" max="7938" width="9.140625" style="181"/>
    <col min="7939" max="7939" width="82.7109375" style="181" bestFit="1" customWidth="1"/>
    <col min="7940" max="7942" width="28.7109375" style="181" customWidth="1"/>
    <col min="7943" max="8194" width="9.140625" style="181"/>
    <col min="8195" max="8195" width="82.7109375" style="181" bestFit="1" customWidth="1"/>
    <col min="8196" max="8198" width="28.7109375" style="181" customWidth="1"/>
    <col min="8199" max="8450" width="9.140625" style="181"/>
    <col min="8451" max="8451" width="82.7109375" style="181" bestFit="1" customWidth="1"/>
    <col min="8452" max="8454" width="28.7109375" style="181" customWidth="1"/>
    <col min="8455" max="8706" width="9.140625" style="181"/>
    <col min="8707" max="8707" width="82.7109375" style="181" bestFit="1" customWidth="1"/>
    <col min="8708" max="8710" width="28.7109375" style="181" customWidth="1"/>
    <col min="8711" max="8962" width="9.140625" style="181"/>
    <col min="8963" max="8963" width="82.7109375" style="181" bestFit="1" customWidth="1"/>
    <col min="8964" max="8966" width="28.7109375" style="181" customWidth="1"/>
    <col min="8967" max="9218" width="9.140625" style="181"/>
    <col min="9219" max="9219" width="82.7109375" style="181" bestFit="1" customWidth="1"/>
    <col min="9220" max="9222" width="28.7109375" style="181" customWidth="1"/>
    <col min="9223" max="9474" width="9.140625" style="181"/>
    <col min="9475" max="9475" width="82.7109375" style="181" bestFit="1" customWidth="1"/>
    <col min="9476" max="9478" width="28.7109375" style="181" customWidth="1"/>
    <col min="9479" max="9730" width="9.140625" style="181"/>
    <col min="9731" max="9731" width="82.7109375" style="181" bestFit="1" customWidth="1"/>
    <col min="9732" max="9734" width="28.7109375" style="181" customWidth="1"/>
    <col min="9735" max="9986" width="9.140625" style="181"/>
    <col min="9987" max="9987" width="82.7109375" style="181" bestFit="1" customWidth="1"/>
    <col min="9988" max="9990" width="28.7109375" style="181" customWidth="1"/>
    <col min="9991" max="10242" width="9.140625" style="181"/>
    <col min="10243" max="10243" width="82.7109375" style="181" bestFit="1" customWidth="1"/>
    <col min="10244" max="10246" width="28.7109375" style="181" customWidth="1"/>
    <col min="10247" max="10498" width="9.140625" style="181"/>
    <col min="10499" max="10499" width="82.7109375" style="181" bestFit="1" customWidth="1"/>
    <col min="10500" max="10502" width="28.7109375" style="181" customWidth="1"/>
    <col min="10503" max="10754" width="9.140625" style="181"/>
    <col min="10755" max="10755" width="82.7109375" style="181" bestFit="1" customWidth="1"/>
    <col min="10756" max="10758" width="28.7109375" style="181" customWidth="1"/>
    <col min="10759" max="11010" width="9.140625" style="181"/>
    <col min="11011" max="11011" width="82.7109375" style="181" bestFit="1" customWidth="1"/>
    <col min="11012" max="11014" width="28.7109375" style="181" customWidth="1"/>
    <col min="11015" max="11266" width="9.140625" style="181"/>
    <col min="11267" max="11267" width="82.7109375" style="181" bestFit="1" customWidth="1"/>
    <col min="11268" max="11270" width="28.7109375" style="181" customWidth="1"/>
    <col min="11271" max="11522" width="9.140625" style="181"/>
    <col min="11523" max="11523" width="82.7109375" style="181" bestFit="1" customWidth="1"/>
    <col min="11524" max="11526" width="28.7109375" style="181" customWidth="1"/>
    <col min="11527" max="11778" width="9.140625" style="181"/>
    <col min="11779" max="11779" width="82.7109375" style="181" bestFit="1" customWidth="1"/>
    <col min="11780" max="11782" width="28.7109375" style="181" customWidth="1"/>
    <col min="11783" max="12034" width="9.140625" style="181"/>
    <col min="12035" max="12035" width="82.7109375" style="181" bestFit="1" customWidth="1"/>
    <col min="12036" max="12038" width="28.7109375" style="181" customWidth="1"/>
    <col min="12039" max="12290" width="9.140625" style="181"/>
    <col min="12291" max="12291" width="82.7109375" style="181" bestFit="1" customWidth="1"/>
    <col min="12292" max="12294" width="28.7109375" style="181" customWidth="1"/>
    <col min="12295" max="12546" width="9.140625" style="181"/>
    <col min="12547" max="12547" width="82.7109375" style="181" bestFit="1" customWidth="1"/>
    <col min="12548" max="12550" width="28.7109375" style="181" customWidth="1"/>
    <col min="12551" max="12802" width="9.140625" style="181"/>
    <col min="12803" max="12803" width="82.7109375" style="181" bestFit="1" customWidth="1"/>
    <col min="12804" max="12806" width="28.7109375" style="181" customWidth="1"/>
    <col min="12807" max="13058" width="9.140625" style="181"/>
    <col min="13059" max="13059" width="82.7109375" style="181" bestFit="1" customWidth="1"/>
    <col min="13060" max="13062" width="28.7109375" style="181" customWidth="1"/>
    <col min="13063" max="13314" width="9.140625" style="181"/>
    <col min="13315" max="13315" width="82.7109375" style="181" bestFit="1" customWidth="1"/>
    <col min="13316" max="13318" width="28.7109375" style="181" customWidth="1"/>
    <col min="13319" max="13570" width="9.140625" style="181"/>
    <col min="13571" max="13571" width="82.7109375" style="181" bestFit="1" customWidth="1"/>
    <col min="13572" max="13574" width="28.7109375" style="181" customWidth="1"/>
    <col min="13575" max="13826" width="9.140625" style="181"/>
    <col min="13827" max="13827" width="82.7109375" style="181" bestFit="1" customWidth="1"/>
    <col min="13828" max="13830" width="28.7109375" style="181" customWidth="1"/>
    <col min="13831" max="14082" width="9.140625" style="181"/>
    <col min="14083" max="14083" width="82.7109375" style="181" bestFit="1" customWidth="1"/>
    <col min="14084" max="14086" width="28.7109375" style="181" customWidth="1"/>
    <col min="14087" max="14338" width="9.140625" style="181"/>
    <col min="14339" max="14339" width="82.7109375" style="181" bestFit="1" customWidth="1"/>
    <col min="14340" max="14342" width="28.7109375" style="181" customWidth="1"/>
    <col min="14343" max="14594" width="9.140625" style="181"/>
    <col min="14595" max="14595" width="82.7109375" style="181" bestFit="1" customWidth="1"/>
    <col min="14596" max="14598" width="28.7109375" style="181" customWidth="1"/>
    <col min="14599" max="14850" width="9.140625" style="181"/>
    <col min="14851" max="14851" width="82.7109375" style="181" bestFit="1" customWidth="1"/>
    <col min="14852" max="14854" width="28.7109375" style="181" customWidth="1"/>
    <col min="14855" max="15106" width="9.140625" style="181"/>
    <col min="15107" max="15107" width="82.7109375" style="181" bestFit="1" customWidth="1"/>
    <col min="15108" max="15110" width="28.7109375" style="181" customWidth="1"/>
    <col min="15111" max="15362" width="9.140625" style="181"/>
    <col min="15363" max="15363" width="82.7109375" style="181" bestFit="1" customWidth="1"/>
    <col min="15364" max="15366" width="28.7109375" style="181" customWidth="1"/>
    <col min="15367" max="15618" width="9.140625" style="181"/>
    <col min="15619" max="15619" width="82.7109375" style="181" bestFit="1" customWidth="1"/>
    <col min="15620" max="15622" width="28.7109375" style="181" customWidth="1"/>
    <col min="15623" max="15874" width="9.140625" style="181"/>
    <col min="15875" max="15875" width="82.7109375" style="181" bestFit="1" customWidth="1"/>
    <col min="15876" max="15878" width="28.7109375" style="181" customWidth="1"/>
    <col min="15879" max="16130" width="9.140625" style="181"/>
    <col min="16131" max="16131" width="82.7109375" style="181" bestFit="1" customWidth="1"/>
    <col min="16132" max="16134" width="28.7109375" style="181" customWidth="1"/>
    <col min="16135" max="16384" width="9.140625" style="181"/>
  </cols>
  <sheetData>
    <row r="1" spans="2:9" x14ac:dyDescent="0.25">
      <c r="B1" s="656"/>
    </row>
    <row r="2" spans="2:9" x14ac:dyDescent="0.25">
      <c r="B2" s="657"/>
      <c r="C2" s="289" t="s">
        <v>0</v>
      </c>
      <c r="D2" s="289"/>
      <c r="E2" s="657"/>
      <c r="F2" s="657"/>
    </row>
    <row r="3" spans="2:9" x14ac:dyDescent="0.25">
      <c r="B3" s="658"/>
      <c r="C3" s="478" t="s">
        <v>552</v>
      </c>
      <c r="D3" s="185"/>
      <c r="E3" s="658"/>
      <c r="F3" s="658"/>
    </row>
    <row r="4" spans="2:9" x14ac:dyDescent="0.25">
      <c r="B4" s="657"/>
      <c r="C4" s="637" t="s">
        <v>662</v>
      </c>
      <c r="D4" s="637"/>
      <c r="E4" s="657"/>
      <c r="F4" s="657"/>
      <c r="I4" s="289"/>
    </row>
    <row r="5" spans="2:9" x14ac:dyDescent="0.25">
      <c r="F5" s="188" t="s">
        <v>70</v>
      </c>
      <c r="I5" s="185"/>
    </row>
    <row r="6" spans="2:9" s="660" customFormat="1" x14ac:dyDescent="0.25">
      <c r="B6" s="659" t="s">
        <v>663</v>
      </c>
      <c r="C6" s="659" t="s">
        <v>84</v>
      </c>
      <c r="D6" s="659" t="s">
        <v>85</v>
      </c>
      <c r="E6" s="659" t="s">
        <v>86</v>
      </c>
      <c r="F6" s="659" t="s">
        <v>87</v>
      </c>
      <c r="I6" s="637"/>
    </row>
    <row r="7" spans="2:9" x14ac:dyDescent="0.25">
      <c r="B7" s="661"/>
      <c r="C7" s="661"/>
      <c r="D7" s="661"/>
      <c r="E7" s="661"/>
      <c r="F7" s="661"/>
    </row>
    <row r="8" spans="2:9" x14ac:dyDescent="0.25">
      <c r="B8" s="662" t="s">
        <v>664</v>
      </c>
      <c r="C8" s="663"/>
      <c r="D8" s="663"/>
      <c r="E8" s="663"/>
      <c r="F8" s="663"/>
    </row>
    <row r="9" spans="2:9" x14ac:dyDescent="0.25">
      <c r="B9" s="664"/>
      <c r="C9" s="663"/>
      <c r="D9" s="663"/>
      <c r="E9" s="663"/>
      <c r="F9" s="663"/>
    </row>
    <row r="10" spans="2:9" x14ac:dyDescent="0.25">
      <c r="B10" s="664" t="s">
        <v>665</v>
      </c>
      <c r="C10" s="663"/>
      <c r="D10" s="663"/>
      <c r="E10" s="663"/>
      <c r="F10" s="663"/>
    </row>
    <row r="11" spans="2:9" x14ac:dyDescent="0.25">
      <c r="B11" s="662" t="s">
        <v>563</v>
      </c>
      <c r="C11" s="663"/>
      <c r="D11" s="663"/>
      <c r="E11" s="663"/>
      <c r="F11" s="663"/>
    </row>
    <row r="12" spans="2:9" x14ac:dyDescent="0.25">
      <c r="B12" s="662" t="s">
        <v>564</v>
      </c>
      <c r="C12" s="663"/>
      <c r="D12" s="663"/>
      <c r="E12" s="663"/>
      <c r="F12" s="663"/>
    </row>
    <row r="13" spans="2:9" x14ac:dyDescent="0.25">
      <c r="B13" s="662" t="s">
        <v>197</v>
      </c>
      <c r="C13" s="663"/>
      <c r="D13" s="663"/>
      <c r="E13" s="663"/>
      <c r="F13" s="663"/>
    </row>
    <row r="14" spans="2:9" x14ac:dyDescent="0.25">
      <c r="B14" s="665" t="s">
        <v>620</v>
      </c>
      <c r="C14" s="666"/>
      <c r="D14" s="666"/>
      <c r="E14" s="666"/>
      <c r="F14" s="666"/>
    </row>
    <row r="15" spans="2:9" x14ac:dyDescent="0.25">
      <c r="B15" s="661"/>
      <c r="C15" s="663"/>
      <c r="D15" s="663"/>
      <c r="E15" s="663"/>
      <c r="F15" s="663"/>
    </row>
    <row r="16" spans="2:9" x14ac:dyDescent="0.25">
      <c r="B16" s="667" t="s">
        <v>284</v>
      </c>
      <c r="C16" s="663"/>
      <c r="D16" s="663"/>
      <c r="E16" s="663"/>
      <c r="F16" s="663"/>
    </row>
    <row r="17" spans="2:6" x14ac:dyDescent="0.25">
      <c r="B17" s="665" t="s">
        <v>666</v>
      </c>
      <c r="C17" s="663"/>
      <c r="D17" s="663"/>
      <c r="E17" s="663"/>
      <c r="F17" s="663"/>
    </row>
    <row r="18" spans="2:6" x14ac:dyDescent="0.25">
      <c r="B18" s="665" t="s">
        <v>667</v>
      </c>
      <c r="C18" s="663"/>
      <c r="D18" s="663"/>
      <c r="E18" s="663"/>
      <c r="F18" s="663"/>
    </row>
    <row r="19" spans="2:6" x14ac:dyDescent="0.25">
      <c r="B19" s="661"/>
      <c r="C19" s="663"/>
      <c r="D19" s="663"/>
      <c r="E19" s="663"/>
      <c r="F19" s="663"/>
    </row>
    <row r="20" spans="2:6" x14ac:dyDescent="0.25">
      <c r="B20" s="665" t="s">
        <v>158</v>
      </c>
      <c r="C20" s="663"/>
      <c r="D20" s="663"/>
      <c r="E20" s="663"/>
      <c r="F20" s="663"/>
    </row>
    <row r="21" spans="2:6" x14ac:dyDescent="0.25">
      <c r="B21" s="668"/>
      <c r="C21" s="669"/>
      <c r="D21" s="669"/>
      <c r="E21" s="670"/>
      <c r="F21" s="626"/>
    </row>
    <row r="22" spans="2:6" x14ac:dyDescent="0.25">
      <c r="B22" s="474" t="s">
        <v>557</v>
      </c>
    </row>
  </sheetData>
  <printOptions horizontalCentered="1" verticalCentered="1"/>
  <pageMargins left="1.1811023622047245" right="0.39370078740157483" top="0.74803149606299213" bottom="1.1811023622047245" header="0.31496062992125984" footer="0.31496062992125984"/>
  <pageSetup paperSize="9" orientation="landscape"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pageSetUpPr fitToPage="1"/>
  </sheetPr>
  <dimension ref="B1:Z55"/>
  <sheetViews>
    <sheetView view="pageBreakPreview" zoomScale="70" zoomScaleSheetLayoutView="70" workbookViewId="0">
      <pane ySplit="7" topLeftCell="A26" activePane="bottomLeft" state="frozen"/>
      <selection activeCell="B2" sqref="B2:D2"/>
      <selection pane="bottomLeft" activeCell="U34" sqref="U34"/>
    </sheetView>
  </sheetViews>
  <sheetFormatPr defaultColWidth="9.140625" defaultRowHeight="15" x14ac:dyDescent="0.25"/>
  <cols>
    <col min="1" max="1" width="2.85546875" style="672" customWidth="1"/>
    <col min="2" max="2" width="9.7109375" style="672" customWidth="1"/>
    <col min="3" max="3" width="36.28515625" style="672" customWidth="1"/>
    <col min="4" max="20" width="9.140625" style="672" customWidth="1"/>
    <col min="21" max="23" width="9.140625" style="672"/>
    <col min="24" max="24" width="11.28515625" style="672" customWidth="1"/>
    <col min="25" max="25" width="10.28515625" style="672" customWidth="1"/>
    <col min="26" max="233" width="9.140625" style="672"/>
    <col min="234" max="234" width="2.85546875" style="672" customWidth="1"/>
    <col min="235" max="235" width="13.140625" style="672" customWidth="1"/>
    <col min="236" max="236" width="60.28515625" style="672" customWidth="1"/>
    <col min="237" max="241" width="10.85546875" style="672" bestFit="1" customWidth="1"/>
    <col min="242" max="242" width="11.85546875" style="672" bestFit="1" customWidth="1"/>
    <col min="243" max="243" width="14.28515625" style="672" bestFit="1" customWidth="1"/>
    <col min="244" max="244" width="17.42578125" style="672" bestFit="1" customWidth="1"/>
    <col min="245" max="247" width="17.5703125" style="672" bestFit="1" customWidth="1"/>
    <col min="248" max="254" width="21" style="672" bestFit="1" customWidth="1"/>
    <col min="255" max="262" width="21.140625" style="672" bestFit="1" customWidth="1"/>
    <col min="263" max="263" width="22.7109375" style="672" customWidth="1"/>
    <col min="264" max="264" width="22" style="672" customWidth="1"/>
    <col min="265" max="265" width="22.7109375" style="672" customWidth="1"/>
    <col min="266" max="271" width="21.140625" style="672" bestFit="1" customWidth="1"/>
    <col min="272" max="272" width="19.5703125" style="672" customWidth="1"/>
    <col min="273" max="273" width="21.140625" style="672" bestFit="1" customWidth="1"/>
    <col min="274" max="274" width="22.7109375" style="672" customWidth="1"/>
    <col min="275" max="275" width="22" style="672" customWidth="1"/>
    <col min="276" max="276" width="23.42578125" style="672" bestFit="1" customWidth="1"/>
    <col min="277" max="279" width="9.140625" style="672"/>
    <col min="280" max="280" width="11.28515625" style="672" customWidth="1"/>
    <col min="281" max="281" width="10.28515625" style="672" customWidth="1"/>
    <col min="282" max="489" width="9.140625" style="672"/>
    <col min="490" max="490" width="2.85546875" style="672" customWidth="1"/>
    <col min="491" max="491" width="13.140625" style="672" customWidth="1"/>
    <col min="492" max="492" width="60.28515625" style="672" customWidth="1"/>
    <col min="493" max="497" width="10.85546875" style="672" bestFit="1" customWidth="1"/>
    <col min="498" max="498" width="11.85546875" style="672" bestFit="1" customWidth="1"/>
    <col min="499" max="499" width="14.28515625" style="672" bestFit="1" customWidth="1"/>
    <col min="500" max="500" width="17.42578125" style="672" bestFit="1" customWidth="1"/>
    <col min="501" max="503" width="17.5703125" style="672" bestFit="1" customWidth="1"/>
    <col min="504" max="510" width="21" style="672" bestFit="1" customWidth="1"/>
    <col min="511" max="518" width="21.140625" style="672" bestFit="1" customWidth="1"/>
    <col min="519" max="519" width="22.7109375" style="672" customWidth="1"/>
    <col min="520" max="520" width="22" style="672" customWidth="1"/>
    <col min="521" max="521" width="22.7109375" style="672" customWidth="1"/>
    <col min="522" max="527" width="21.140625" style="672" bestFit="1" customWidth="1"/>
    <col min="528" max="528" width="19.5703125" style="672" customWidth="1"/>
    <col min="529" max="529" width="21.140625" style="672" bestFit="1" customWidth="1"/>
    <col min="530" max="530" width="22.7109375" style="672" customWidth="1"/>
    <col min="531" max="531" width="22" style="672" customWidth="1"/>
    <col min="532" max="532" width="23.42578125" style="672" bestFit="1" customWidth="1"/>
    <col min="533" max="535" width="9.140625" style="672"/>
    <col min="536" max="536" width="11.28515625" style="672" customWidth="1"/>
    <col min="537" max="537" width="10.28515625" style="672" customWidth="1"/>
    <col min="538" max="745" width="9.140625" style="672"/>
    <col min="746" max="746" width="2.85546875" style="672" customWidth="1"/>
    <col min="747" max="747" width="13.140625" style="672" customWidth="1"/>
    <col min="748" max="748" width="60.28515625" style="672" customWidth="1"/>
    <col min="749" max="753" width="10.85546875" style="672" bestFit="1" customWidth="1"/>
    <col min="754" max="754" width="11.85546875" style="672" bestFit="1" customWidth="1"/>
    <col min="755" max="755" width="14.28515625" style="672" bestFit="1" customWidth="1"/>
    <col min="756" max="756" width="17.42578125" style="672" bestFit="1" customWidth="1"/>
    <col min="757" max="759" width="17.5703125" style="672" bestFit="1" customWidth="1"/>
    <col min="760" max="766" width="21" style="672" bestFit="1" customWidth="1"/>
    <col min="767" max="774" width="21.140625" style="672" bestFit="1" customWidth="1"/>
    <col min="775" max="775" width="22.7109375" style="672" customWidth="1"/>
    <col min="776" max="776" width="22" style="672" customWidth="1"/>
    <col min="777" max="777" width="22.7109375" style="672" customWidth="1"/>
    <col min="778" max="783" width="21.140625" style="672" bestFit="1" customWidth="1"/>
    <col min="784" max="784" width="19.5703125" style="672" customWidth="1"/>
    <col min="785" max="785" width="21.140625" style="672" bestFit="1" customWidth="1"/>
    <col min="786" max="786" width="22.7109375" style="672" customWidth="1"/>
    <col min="787" max="787" width="22" style="672" customWidth="1"/>
    <col min="788" max="788" width="23.42578125" style="672" bestFit="1" customWidth="1"/>
    <col min="789" max="791" width="9.140625" style="672"/>
    <col min="792" max="792" width="11.28515625" style="672" customWidth="1"/>
    <col min="793" max="793" width="10.28515625" style="672" customWidth="1"/>
    <col min="794" max="1001" width="9.140625" style="672"/>
    <col min="1002" max="1002" width="2.85546875" style="672" customWidth="1"/>
    <col min="1003" max="1003" width="13.140625" style="672" customWidth="1"/>
    <col min="1004" max="1004" width="60.28515625" style="672" customWidth="1"/>
    <col min="1005" max="1009" width="10.85546875" style="672" bestFit="1" customWidth="1"/>
    <col min="1010" max="1010" width="11.85546875" style="672" bestFit="1" customWidth="1"/>
    <col min="1011" max="1011" width="14.28515625" style="672" bestFit="1" customWidth="1"/>
    <col min="1012" max="1012" width="17.42578125" style="672" bestFit="1" customWidth="1"/>
    <col min="1013" max="1015" width="17.5703125" style="672" bestFit="1" customWidth="1"/>
    <col min="1016" max="1022" width="21" style="672" bestFit="1" customWidth="1"/>
    <col min="1023" max="1030" width="21.140625" style="672" bestFit="1" customWidth="1"/>
    <col min="1031" max="1031" width="22.7109375" style="672" customWidth="1"/>
    <col min="1032" max="1032" width="22" style="672" customWidth="1"/>
    <col min="1033" max="1033" width="22.7109375" style="672" customWidth="1"/>
    <col min="1034" max="1039" width="21.140625" style="672" bestFit="1" customWidth="1"/>
    <col min="1040" max="1040" width="19.5703125" style="672" customWidth="1"/>
    <col min="1041" max="1041" width="21.140625" style="672" bestFit="1" customWidth="1"/>
    <col min="1042" max="1042" width="22.7109375" style="672" customWidth="1"/>
    <col min="1043" max="1043" width="22" style="672" customWidth="1"/>
    <col min="1044" max="1044" width="23.42578125" style="672" bestFit="1" customWidth="1"/>
    <col min="1045" max="1047" width="9.140625" style="672"/>
    <col min="1048" max="1048" width="11.28515625" style="672" customWidth="1"/>
    <col min="1049" max="1049" width="10.28515625" style="672" customWidth="1"/>
    <col min="1050" max="1257" width="9.140625" style="672"/>
    <col min="1258" max="1258" width="2.85546875" style="672" customWidth="1"/>
    <col min="1259" max="1259" width="13.140625" style="672" customWidth="1"/>
    <col min="1260" max="1260" width="60.28515625" style="672" customWidth="1"/>
    <col min="1261" max="1265" width="10.85546875" style="672" bestFit="1" customWidth="1"/>
    <col min="1266" max="1266" width="11.85546875" style="672" bestFit="1" customWidth="1"/>
    <col min="1267" max="1267" width="14.28515625" style="672" bestFit="1" customWidth="1"/>
    <col min="1268" max="1268" width="17.42578125" style="672" bestFit="1" customWidth="1"/>
    <col min="1269" max="1271" width="17.5703125" style="672" bestFit="1" customWidth="1"/>
    <col min="1272" max="1278" width="21" style="672" bestFit="1" customWidth="1"/>
    <col min="1279" max="1286" width="21.140625" style="672" bestFit="1" customWidth="1"/>
    <col min="1287" max="1287" width="22.7109375" style="672" customWidth="1"/>
    <col min="1288" max="1288" width="22" style="672" customWidth="1"/>
    <col min="1289" max="1289" width="22.7109375" style="672" customWidth="1"/>
    <col min="1290" max="1295" width="21.140625" style="672" bestFit="1" customWidth="1"/>
    <col min="1296" max="1296" width="19.5703125" style="672" customWidth="1"/>
    <col min="1297" max="1297" width="21.140625" style="672" bestFit="1" customWidth="1"/>
    <col min="1298" max="1298" width="22.7109375" style="672" customWidth="1"/>
    <col min="1299" max="1299" width="22" style="672" customWidth="1"/>
    <col min="1300" max="1300" width="23.42578125" style="672" bestFit="1" customWidth="1"/>
    <col min="1301" max="1303" width="9.140625" style="672"/>
    <col min="1304" max="1304" width="11.28515625" style="672" customWidth="1"/>
    <col min="1305" max="1305" width="10.28515625" style="672" customWidth="1"/>
    <col min="1306" max="1513" width="9.140625" style="672"/>
    <col min="1514" max="1514" width="2.85546875" style="672" customWidth="1"/>
    <col min="1515" max="1515" width="13.140625" style="672" customWidth="1"/>
    <col min="1516" max="1516" width="60.28515625" style="672" customWidth="1"/>
    <col min="1517" max="1521" width="10.85546875" style="672" bestFit="1" customWidth="1"/>
    <col min="1522" max="1522" width="11.85546875" style="672" bestFit="1" customWidth="1"/>
    <col min="1523" max="1523" width="14.28515625" style="672" bestFit="1" customWidth="1"/>
    <col min="1524" max="1524" width="17.42578125" style="672" bestFit="1" customWidth="1"/>
    <col min="1525" max="1527" width="17.5703125" style="672" bestFit="1" customWidth="1"/>
    <col min="1528" max="1534" width="21" style="672" bestFit="1" customWidth="1"/>
    <col min="1535" max="1542" width="21.140625" style="672" bestFit="1" customWidth="1"/>
    <col min="1543" max="1543" width="22.7109375" style="672" customWidth="1"/>
    <col min="1544" max="1544" width="22" style="672" customWidth="1"/>
    <col min="1545" max="1545" width="22.7109375" style="672" customWidth="1"/>
    <col min="1546" max="1551" width="21.140625" style="672" bestFit="1" customWidth="1"/>
    <col min="1552" max="1552" width="19.5703125" style="672" customWidth="1"/>
    <col min="1553" max="1553" width="21.140625" style="672" bestFit="1" customWidth="1"/>
    <col min="1554" max="1554" width="22.7109375" style="672" customWidth="1"/>
    <col min="1555" max="1555" width="22" style="672" customWidth="1"/>
    <col min="1556" max="1556" width="23.42578125" style="672" bestFit="1" customWidth="1"/>
    <col min="1557" max="1559" width="9.140625" style="672"/>
    <col min="1560" max="1560" width="11.28515625" style="672" customWidth="1"/>
    <col min="1561" max="1561" width="10.28515625" style="672" customWidth="1"/>
    <col min="1562" max="1769" width="9.140625" style="672"/>
    <col min="1770" max="1770" width="2.85546875" style="672" customWidth="1"/>
    <col min="1771" max="1771" width="13.140625" style="672" customWidth="1"/>
    <col min="1772" max="1772" width="60.28515625" style="672" customWidth="1"/>
    <col min="1773" max="1777" width="10.85546875" style="672" bestFit="1" customWidth="1"/>
    <col min="1778" max="1778" width="11.85546875" style="672" bestFit="1" customWidth="1"/>
    <col min="1779" max="1779" width="14.28515625" style="672" bestFit="1" customWidth="1"/>
    <col min="1780" max="1780" width="17.42578125" style="672" bestFit="1" customWidth="1"/>
    <col min="1781" max="1783" width="17.5703125" style="672" bestFit="1" customWidth="1"/>
    <col min="1784" max="1790" width="21" style="672" bestFit="1" customWidth="1"/>
    <col min="1791" max="1798" width="21.140625" style="672" bestFit="1" customWidth="1"/>
    <col min="1799" max="1799" width="22.7109375" style="672" customWidth="1"/>
    <col min="1800" max="1800" width="22" style="672" customWidth="1"/>
    <col min="1801" max="1801" width="22.7109375" style="672" customWidth="1"/>
    <col min="1802" max="1807" width="21.140625" style="672" bestFit="1" customWidth="1"/>
    <col min="1808" max="1808" width="19.5703125" style="672" customWidth="1"/>
    <col min="1809" max="1809" width="21.140625" style="672" bestFit="1" customWidth="1"/>
    <col min="1810" max="1810" width="22.7109375" style="672" customWidth="1"/>
    <col min="1811" max="1811" width="22" style="672" customWidth="1"/>
    <col min="1812" max="1812" width="23.42578125" style="672" bestFit="1" customWidth="1"/>
    <col min="1813" max="1815" width="9.140625" style="672"/>
    <col min="1816" max="1816" width="11.28515625" style="672" customWidth="1"/>
    <col min="1817" max="1817" width="10.28515625" style="672" customWidth="1"/>
    <col min="1818" max="2025" width="9.140625" style="672"/>
    <col min="2026" max="2026" width="2.85546875" style="672" customWidth="1"/>
    <col min="2027" max="2027" width="13.140625" style="672" customWidth="1"/>
    <col min="2028" max="2028" width="60.28515625" style="672" customWidth="1"/>
    <col min="2029" max="2033" width="10.85546875" style="672" bestFit="1" customWidth="1"/>
    <col min="2034" max="2034" width="11.85546875" style="672" bestFit="1" customWidth="1"/>
    <col min="2035" max="2035" width="14.28515625" style="672" bestFit="1" customWidth="1"/>
    <col min="2036" max="2036" width="17.42578125" style="672" bestFit="1" customWidth="1"/>
    <col min="2037" max="2039" width="17.5703125" style="672" bestFit="1" customWidth="1"/>
    <col min="2040" max="2046" width="21" style="672" bestFit="1" customWidth="1"/>
    <col min="2047" max="2054" width="21.140625" style="672" bestFit="1" customWidth="1"/>
    <col min="2055" max="2055" width="22.7109375" style="672" customWidth="1"/>
    <col min="2056" max="2056" width="22" style="672" customWidth="1"/>
    <col min="2057" max="2057" width="22.7109375" style="672" customWidth="1"/>
    <col min="2058" max="2063" width="21.140625" style="672" bestFit="1" customWidth="1"/>
    <col min="2064" max="2064" width="19.5703125" style="672" customWidth="1"/>
    <col min="2065" max="2065" width="21.140625" style="672" bestFit="1" customWidth="1"/>
    <col min="2066" max="2066" width="22.7109375" style="672" customWidth="1"/>
    <col min="2067" max="2067" width="22" style="672" customWidth="1"/>
    <col min="2068" max="2068" width="23.42578125" style="672" bestFit="1" customWidth="1"/>
    <col min="2069" max="2071" width="9.140625" style="672"/>
    <col min="2072" max="2072" width="11.28515625" style="672" customWidth="1"/>
    <col min="2073" max="2073" width="10.28515625" style="672" customWidth="1"/>
    <col min="2074" max="2281" width="9.140625" style="672"/>
    <col min="2282" max="2282" width="2.85546875" style="672" customWidth="1"/>
    <col min="2283" max="2283" width="13.140625" style="672" customWidth="1"/>
    <col min="2284" max="2284" width="60.28515625" style="672" customWidth="1"/>
    <col min="2285" max="2289" width="10.85546875" style="672" bestFit="1" customWidth="1"/>
    <col min="2290" max="2290" width="11.85546875" style="672" bestFit="1" customWidth="1"/>
    <col min="2291" max="2291" width="14.28515625" style="672" bestFit="1" customWidth="1"/>
    <col min="2292" max="2292" width="17.42578125" style="672" bestFit="1" customWidth="1"/>
    <col min="2293" max="2295" width="17.5703125" style="672" bestFit="1" customWidth="1"/>
    <col min="2296" max="2302" width="21" style="672" bestFit="1" customWidth="1"/>
    <col min="2303" max="2310" width="21.140625" style="672" bestFit="1" customWidth="1"/>
    <col min="2311" max="2311" width="22.7109375" style="672" customWidth="1"/>
    <col min="2312" max="2312" width="22" style="672" customWidth="1"/>
    <col min="2313" max="2313" width="22.7109375" style="672" customWidth="1"/>
    <col min="2314" max="2319" width="21.140625" style="672" bestFit="1" customWidth="1"/>
    <col min="2320" max="2320" width="19.5703125" style="672" customWidth="1"/>
    <col min="2321" max="2321" width="21.140625" style="672" bestFit="1" customWidth="1"/>
    <col min="2322" max="2322" width="22.7109375" style="672" customWidth="1"/>
    <col min="2323" max="2323" width="22" style="672" customWidth="1"/>
    <col min="2324" max="2324" width="23.42578125" style="672" bestFit="1" customWidth="1"/>
    <col min="2325" max="2327" width="9.140625" style="672"/>
    <col min="2328" max="2328" width="11.28515625" style="672" customWidth="1"/>
    <col min="2329" max="2329" width="10.28515625" style="672" customWidth="1"/>
    <col min="2330" max="2537" width="9.140625" style="672"/>
    <col min="2538" max="2538" width="2.85546875" style="672" customWidth="1"/>
    <col min="2539" max="2539" width="13.140625" style="672" customWidth="1"/>
    <col min="2540" max="2540" width="60.28515625" style="672" customWidth="1"/>
    <col min="2541" max="2545" width="10.85546875" style="672" bestFit="1" customWidth="1"/>
    <col min="2546" max="2546" width="11.85546875" style="672" bestFit="1" customWidth="1"/>
    <col min="2547" max="2547" width="14.28515625" style="672" bestFit="1" customWidth="1"/>
    <col min="2548" max="2548" width="17.42578125" style="672" bestFit="1" customWidth="1"/>
    <col min="2549" max="2551" width="17.5703125" style="672" bestFit="1" customWidth="1"/>
    <col min="2552" max="2558" width="21" style="672" bestFit="1" customWidth="1"/>
    <col min="2559" max="2566" width="21.140625" style="672" bestFit="1" customWidth="1"/>
    <col min="2567" max="2567" width="22.7109375" style="672" customWidth="1"/>
    <col min="2568" max="2568" width="22" style="672" customWidth="1"/>
    <col min="2569" max="2569" width="22.7109375" style="672" customWidth="1"/>
    <col min="2570" max="2575" width="21.140625" style="672" bestFit="1" customWidth="1"/>
    <col min="2576" max="2576" width="19.5703125" style="672" customWidth="1"/>
    <col min="2577" max="2577" width="21.140625" style="672" bestFit="1" customWidth="1"/>
    <col min="2578" max="2578" width="22.7109375" style="672" customWidth="1"/>
    <col min="2579" max="2579" width="22" style="672" customWidth="1"/>
    <col min="2580" max="2580" width="23.42578125" style="672" bestFit="1" customWidth="1"/>
    <col min="2581" max="2583" width="9.140625" style="672"/>
    <col min="2584" max="2584" width="11.28515625" style="672" customWidth="1"/>
    <col min="2585" max="2585" width="10.28515625" style="672" customWidth="1"/>
    <col min="2586" max="2793" width="9.140625" style="672"/>
    <col min="2794" max="2794" width="2.85546875" style="672" customWidth="1"/>
    <col min="2795" max="2795" width="13.140625" style="672" customWidth="1"/>
    <col min="2796" max="2796" width="60.28515625" style="672" customWidth="1"/>
    <col min="2797" max="2801" width="10.85546875" style="672" bestFit="1" customWidth="1"/>
    <col min="2802" max="2802" width="11.85546875" style="672" bestFit="1" customWidth="1"/>
    <col min="2803" max="2803" width="14.28515625" style="672" bestFit="1" customWidth="1"/>
    <col min="2804" max="2804" width="17.42578125" style="672" bestFit="1" customWidth="1"/>
    <col min="2805" max="2807" width="17.5703125" style="672" bestFit="1" customWidth="1"/>
    <col min="2808" max="2814" width="21" style="672" bestFit="1" customWidth="1"/>
    <col min="2815" max="2822" width="21.140625" style="672" bestFit="1" customWidth="1"/>
    <col min="2823" max="2823" width="22.7109375" style="672" customWidth="1"/>
    <col min="2824" max="2824" width="22" style="672" customWidth="1"/>
    <col min="2825" max="2825" width="22.7109375" style="672" customWidth="1"/>
    <col min="2826" max="2831" width="21.140625" style="672" bestFit="1" customWidth="1"/>
    <col min="2832" max="2832" width="19.5703125" style="672" customWidth="1"/>
    <col min="2833" max="2833" width="21.140625" style="672" bestFit="1" customWidth="1"/>
    <col min="2834" max="2834" width="22.7109375" style="672" customWidth="1"/>
    <col min="2835" max="2835" width="22" style="672" customWidth="1"/>
    <col min="2836" max="2836" width="23.42578125" style="672" bestFit="1" customWidth="1"/>
    <col min="2837" max="2839" width="9.140625" style="672"/>
    <col min="2840" max="2840" width="11.28515625" style="672" customWidth="1"/>
    <col min="2841" max="2841" width="10.28515625" style="672" customWidth="1"/>
    <col min="2842" max="3049" width="9.140625" style="672"/>
    <col min="3050" max="3050" width="2.85546875" style="672" customWidth="1"/>
    <col min="3051" max="3051" width="13.140625" style="672" customWidth="1"/>
    <col min="3052" max="3052" width="60.28515625" style="672" customWidth="1"/>
    <col min="3053" max="3057" width="10.85546875" style="672" bestFit="1" customWidth="1"/>
    <col min="3058" max="3058" width="11.85546875" style="672" bestFit="1" customWidth="1"/>
    <col min="3059" max="3059" width="14.28515625" style="672" bestFit="1" customWidth="1"/>
    <col min="3060" max="3060" width="17.42578125" style="672" bestFit="1" customWidth="1"/>
    <col min="3061" max="3063" width="17.5703125" style="672" bestFit="1" customWidth="1"/>
    <col min="3064" max="3070" width="21" style="672" bestFit="1" customWidth="1"/>
    <col min="3071" max="3078" width="21.140625" style="672" bestFit="1" customWidth="1"/>
    <col min="3079" max="3079" width="22.7109375" style="672" customWidth="1"/>
    <col min="3080" max="3080" width="22" style="672" customWidth="1"/>
    <col min="3081" max="3081" width="22.7109375" style="672" customWidth="1"/>
    <col min="3082" max="3087" width="21.140625" style="672" bestFit="1" customWidth="1"/>
    <col min="3088" max="3088" width="19.5703125" style="672" customWidth="1"/>
    <col min="3089" max="3089" width="21.140625" style="672" bestFit="1" customWidth="1"/>
    <col min="3090" max="3090" width="22.7109375" style="672" customWidth="1"/>
    <col min="3091" max="3091" width="22" style="672" customWidth="1"/>
    <col min="3092" max="3092" width="23.42578125" style="672" bestFit="1" customWidth="1"/>
    <col min="3093" max="3095" width="9.140625" style="672"/>
    <col min="3096" max="3096" width="11.28515625" style="672" customWidth="1"/>
    <col min="3097" max="3097" width="10.28515625" style="672" customWidth="1"/>
    <col min="3098" max="3305" width="9.140625" style="672"/>
    <col min="3306" max="3306" width="2.85546875" style="672" customWidth="1"/>
    <col min="3307" max="3307" width="13.140625" style="672" customWidth="1"/>
    <col min="3308" max="3308" width="60.28515625" style="672" customWidth="1"/>
    <col min="3309" max="3313" width="10.85546875" style="672" bestFit="1" customWidth="1"/>
    <col min="3314" max="3314" width="11.85546875" style="672" bestFit="1" customWidth="1"/>
    <col min="3315" max="3315" width="14.28515625" style="672" bestFit="1" customWidth="1"/>
    <col min="3316" max="3316" width="17.42578125" style="672" bestFit="1" customWidth="1"/>
    <col min="3317" max="3319" width="17.5703125" style="672" bestFit="1" customWidth="1"/>
    <col min="3320" max="3326" width="21" style="672" bestFit="1" customWidth="1"/>
    <col min="3327" max="3334" width="21.140625" style="672" bestFit="1" customWidth="1"/>
    <col min="3335" max="3335" width="22.7109375" style="672" customWidth="1"/>
    <col min="3336" max="3336" width="22" style="672" customWidth="1"/>
    <col min="3337" max="3337" width="22.7109375" style="672" customWidth="1"/>
    <col min="3338" max="3343" width="21.140625" style="672" bestFit="1" customWidth="1"/>
    <col min="3344" max="3344" width="19.5703125" style="672" customWidth="1"/>
    <col min="3345" max="3345" width="21.140625" style="672" bestFit="1" customWidth="1"/>
    <col min="3346" max="3346" width="22.7109375" style="672" customWidth="1"/>
    <col min="3347" max="3347" width="22" style="672" customWidth="1"/>
    <col min="3348" max="3348" width="23.42578125" style="672" bestFit="1" customWidth="1"/>
    <col min="3349" max="3351" width="9.140625" style="672"/>
    <col min="3352" max="3352" width="11.28515625" style="672" customWidth="1"/>
    <col min="3353" max="3353" width="10.28515625" style="672" customWidth="1"/>
    <col min="3354" max="3561" width="9.140625" style="672"/>
    <col min="3562" max="3562" width="2.85546875" style="672" customWidth="1"/>
    <col min="3563" max="3563" width="13.140625" style="672" customWidth="1"/>
    <col min="3564" max="3564" width="60.28515625" style="672" customWidth="1"/>
    <col min="3565" max="3569" width="10.85546875" style="672" bestFit="1" customWidth="1"/>
    <col min="3570" max="3570" width="11.85546875" style="672" bestFit="1" customWidth="1"/>
    <col min="3571" max="3571" width="14.28515625" style="672" bestFit="1" customWidth="1"/>
    <col min="3572" max="3572" width="17.42578125" style="672" bestFit="1" customWidth="1"/>
    <col min="3573" max="3575" width="17.5703125" style="672" bestFit="1" customWidth="1"/>
    <col min="3576" max="3582" width="21" style="672" bestFit="1" customWidth="1"/>
    <col min="3583" max="3590" width="21.140625" style="672" bestFit="1" customWidth="1"/>
    <col min="3591" max="3591" width="22.7109375" style="672" customWidth="1"/>
    <col min="3592" max="3592" width="22" style="672" customWidth="1"/>
    <col min="3593" max="3593" width="22.7109375" style="672" customWidth="1"/>
    <col min="3594" max="3599" width="21.140625" style="672" bestFit="1" customWidth="1"/>
    <col min="3600" max="3600" width="19.5703125" style="672" customWidth="1"/>
    <col min="3601" max="3601" width="21.140625" style="672" bestFit="1" customWidth="1"/>
    <col min="3602" max="3602" width="22.7109375" style="672" customWidth="1"/>
    <col min="3603" max="3603" width="22" style="672" customWidth="1"/>
    <col min="3604" max="3604" width="23.42578125" style="672" bestFit="1" customWidth="1"/>
    <col min="3605" max="3607" width="9.140625" style="672"/>
    <col min="3608" max="3608" width="11.28515625" style="672" customWidth="1"/>
    <col min="3609" max="3609" width="10.28515625" style="672" customWidth="1"/>
    <col min="3610" max="3817" width="9.140625" style="672"/>
    <col min="3818" max="3818" width="2.85546875" style="672" customWidth="1"/>
    <col min="3819" max="3819" width="13.140625" style="672" customWidth="1"/>
    <col min="3820" max="3820" width="60.28515625" style="672" customWidth="1"/>
    <col min="3821" max="3825" width="10.85546875" style="672" bestFit="1" customWidth="1"/>
    <col min="3826" max="3826" width="11.85546875" style="672" bestFit="1" customWidth="1"/>
    <col min="3827" max="3827" width="14.28515625" style="672" bestFit="1" customWidth="1"/>
    <col min="3828" max="3828" width="17.42578125" style="672" bestFit="1" customWidth="1"/>
    <col min="3829" max="3831" width="17.5703125" style="672" bestFit="1" customWidth="1"/>
    <col min="3832" max="3838" width="21" style="672" bestFit="1" customWidth="1"/>
    <col min="3839" max="3846" width="21.140625" style="672" bestFit="1" customWidth="1"/>
    <col min="3847" max="3847" width="22.7109375" style="672" customWidth="1"/>
    <col min="3848" max="3848" width="22" style="672" customWidth="1"/>
    <col min="3849" max="3849" width="22.7109375" style="672" customWidth="1"/>
    <col min="3850" max="3855" width="21.140625" style="672" bestFit="1" customWidth="1"/>
    <col min="3856" max="3856" width="19.5703125" style="672" customWidth="1"/>
    <col min="3857" max="3857" width="21.140625" style="672" bestFit="1" customWidth="1"/>
    <col min="3858" max="3858" width="22.7109375" style="672" customWidth="1"/>
    <col min="3859" max="3859" width="22" style="672" customWidth="1"/>
    <col min="3860" max="3860" width="23.42578125" style="672" bestFit="1" customWidth="1"/>
    <col min="3861" max="3863" width="9.140625" style="672"/>
    <col min="3864" max="3864" width="11.28515625" style="672" customWidth="1"/>
    <col min="3865" max="3865" width="10.28515625" style="672" customWidth="1"/>
    <col min="3866" max="4073" width="9.140625" style="672"/>
    <col min="4074" max="4074" width="2.85546875" style="672" customWidth="1"/>
    <col min="4075" max="4075" width="13.140625" style="672" customWidth="1"/>
    <col min="4076" max="4076" width="60.28515625" style="672" customWidth="1"/>
    <col min="4077" max="4081" width="10.85546875" style="672" bestFit="1" customWidth="1"/>
    <col min="4082" max="4082" width="11.85546875" style="672" bestFit="1" customWidth="1"/>
    <col min="4083" max="4083" width="14.28515625" style="672" bestFit="1" customWidth="1"/>
    <col min="4084" max="4084" width="17.42578125" style="672" bestFit="1" customWidth="1"/>
    <col min="4085" max="4087" width="17.5703125" style="672" bestFit="1" customWidth="1"/>
    <col min="4088" max="4094" width="21" style="672" bestFit="1" customWidth="1"/>
    <col min="4095" max="4102" width="21.140625" style="672" bestFit="1" customWidth="1"/>
    <col min="4103" max="4103" width="22.7109375" style="672" customWidth="1"/>
    <col min="4104" max="4104" width="22" style="672" customWidth="1"/>
    <col min="4105" max="4105" width="22.7109375" style="672" customWidth="1"/>
    <col min="4106" max="4111" width="21.140625" style="672" bestFit="1" customWidth="1"/>
    <col min="4112" max="4112" width="19.5703125" style="672" customWidth="1"/>
    <col min="4113" max="4113" width="21.140625" style="672" bestFit="1" customWidth="1"/>
    <col min="4114" max="4114" width="22.7109375" style="672" customWidth="1"/>
    <col min="4115" max="4115" width="22" style="672" customWidth="1"/>
    <col min="4116" max="4116" width="23.42578125" style="672" bestFit="1" customWidth="1"/>
    <col min="4117" max="4119" width="9.140625" style="672"/>
    <col min="4120" max="4120" width="11.28515625" style="672" customWidth="1"/>
    <col min="4121" max="4121" width="10.28515625" style="672" customWidth="1"/>
    <col min="4122" max="4329" width="9.140625" style="672"/>
    <col min="4330" max="4330" width="2.85546875" style="672" customWidth="1"/>
    <col min="4331" max="4331" width="13.140625" style="672" customWidth="1"/>
    <col min="4332" max="4332" width="60.28515625" style="672" customWidth="1"/>
    <col min="4333" max="4337" width="10.85546875" style="672" bestFit="1" customWidth="1"/>
    <col min="4338" max="4338" width="11.85546875" style="672" bestFit="1" customWidth="1"/>
    <col min="4339" max="4339" width="14.28515625" style="672" bestFit="1" customWidth="1"/>
    <col min="4340" max="4340" width="17.42578125" style="672" bestFit="1" customWidth="1"/>
    <col min="4341" max="4343" width="17.5703125" style="672" bestFit="1" customWidth="1"/>
    <col min="4344" max="4350" width="21" style="672" bestFit="1" customWidth="1"/>
    <col min="4351" max="4358" width="21.140625" style="672" bestFit="1" customWidth="1"/>
    <col min="4359" max="4359" width="22.7109375" style="672" customWidth="1"/>
    <col min="4360" max="4360" width="22" style="672" customWidth="1"/>
    <col min="4361" max="4361" width="22.7109375" style="672" customWidth="1"/>
    <col min="4362" max="4367" width="21.140625" style="672" bestFit="1" customWidth="1"/>
    <col min="4368" max="4368" width="19.5703125" style="672" customWidth="1"/>
    <col min="4369" max="4369" width="21.140625" style="672" bestFit="1" customWidth="1"/>
    <col min="4370" max="4370" width="22.7109375" style="672" customWidth="1"/>
    <col min="4371" max="4371" width="22" style="672" customWidth="1"/>
    <col min="4372" max="4372" width="23.42578125" style="672" bestFit="1" customWidth="1"/>
    <col min="4373" max="4375" width="9.140625" style="672"/>
    <col min="4376" max="4376" width="11.28515625" style="672" customWidth="1"/>
    <col min="4377" max="4377" width="10.28515625" style="672" customWidth="1"/>
    <col min="4378" max="4585" width="9.140625" style="672"/>
    <col min="4586" max="4586" width="2.85546875" style="672" customWidth="1"/>
    <col min="4587" max="4587" width="13.140625" style="672" customWidth="1"/>
    <col min="4588" max="4588" width="60.28515625" style="672" customWidth="1"/>
    <col min="4589" max="4593" width="10.85546875" style="672" bestFit="1" customWidth="1"/>
    <col min="4594" max="4594" width="11.85546875" style="672" bestFit="1" customWidth="1"/>
    <col min="4595" max="4595" width="14.28515625" style="672" bestFit="1" customWidth="1"/>
    <col min="4596" max="4596" width="17.42578125" style="672" bestFit="1" customWidth="1"/>
    <col min="4597" max="4599" width="17.5703125" style="672" bestFit="1" customWidth="1"/>
    <col min="4600" max="4606" width="21" style="672" bestFit="1" customWidth="1"/>
    <col min="4607" max="4614" width="21.140625" style="672" bestFit="1" customWidth="1"/>
    <col min="4615" max="4615" width="22.7109375" style="672" customWidth="1"/>
    <col min="4616" max="4616" width="22" style="672" customWidth="1"/>
    <col min="4617" max="4617" width="22.7109375" style="672" customWidth="1"/>
    <col min="4618" max="4623" width="21.140625" style="672" bestFit="1" customWidth="1"/>
    <col min="4624" max="4624" width="19.5703125" style="672" customWidth="1"/>
    <col min="4625" max="4625" width="21.140625" style="672" bestFit="1" customWidth="1"/>
    <col min="4626" max="4626" width="22.7109375" style="672" customWidth="1"/>
    <col min="4627" max="4627" width="22" style="672" customWidth="1"/>
    <col min="4628" max="4628" width="23.42578125" style="672" bestFit="1" customWidth="1"/>
    <col min="4629" max="4631" width="9.140625" style="672"/>
    <col min="4632" max="4632" width="11.28515625" style="672" customWidth="1"/>
    <col min="4633" max="4633" width="10.28515625" style="672" customWidth="1"/>
    <col min="4634" max="4841" width="9.140625" style="672"/>
    <col min="4842" max="4842" width="2.85546875" style="672" customWidth="1"/>
    <col min="4843" max="4843" width="13.140625" style="672" customWidth="1"/>
    <col min="4844" max="4844" width="60.28515625" style="672" customWidth="1"/>
    <col min="4845" max="4849" width="10.85546875" style="672" bestFit="1" customWidth="1"/>
    <col min="4850" max="4850" width="11.85546875" style="672" bestFit="1" customWidth="1"/>
    <col min="4851" max="4851" width="14.28515625" style="672" bestFit="1" customWidth="1"/>
    <col min="4852" max="4852" width="17.42578125" style="672" bestFit="1" customWidth="1"/>
    <col min="4853" max="4855" width="17.5703125" style="672" bestFit="1" customWidth="1"/>
    <col min="4856" max="4862" width="21" style="672" bestFit="1" customWidth="1"/>
    <col min="4863" max="4870" width="21.140625" style="672" bestFit="1" customWidth="1"/>
    <col min="4871" max="4871" width="22.7109375" style="672" customWidth="1"/>
    <col min="4872" max="4872" width="22" style="672" customWidth="1"/>
    <col min="4873" max="4873" width="22.7109375" style="672" customWidth="1"/>
    <col min="4874" max="4879" width="21.140625" style="672" bestFit="1" customWidth="1"/>
    <col min="4880" max="4880" width="19.5703125" style="672" customWidth="1"/>
    <col min="4881" max="4881" width="21.140625" style="672" bestFit="1" customWidth="1"/>
    <col min="4882" max="4882" width="22.7109375" style="672" customWidth="1"/>
    <col min="4883" max="4883" width="22" style="672" customWidth="1"/>
    <col min="4884" max="4884" width="23.42578125" style="672" bestFit="1" customWidth="1"/>
    <col min="4885" max="4887" width="9.140625" style="672"/>
    <col min="4888" max="4888" width="11.28515625" style="672" customWidth="1"/>
    <col min="4889" max="4889" width="10.28515625" style="672" customWidth="1"/>
    <col min="4890" max="5097" width="9.140625" style="672"/>
    <col min="5098" max="5098" width="2.85546875" style="672" customWidth="1"/>
    <col min="5099" max="5099" width="13.140625" style="672" customWidth="1"/>
    <col min="5100" max="5100" width="60.28515625" style="672" customWidth="1"/>
    <col min="5101" max="5105" width="10.85546875" style="672" bestFit="1" customWidth="1"/>
    <col min="5106" max="5106" width="11.85546875" style="672" bestFit="1" customWidth="1"/>
    <col min="5107" max="5107" width="14.28515625" style="672" bestFit="1" customWidth="1"/>
    <col min="5108" max="5108" width="17.42578125" style="672" bestFit="1" customWidth="1"/>
    <col min="5109" max="5111" width="17.5703125" style="672" bestFit="1" customWidth="1"/>
    <col min="5112" max="5118" width="21" style="672" bestFit="1" customWidth="1"/>
    <col min="5119" max="5126" width="21.140625" style="672" bestFit="1" customWidth="1"/>
    <col min="5127" max="5127" width="22.7109375" style="672" customWidth="1"/>
    <col min="5128" max="5128" width="22" style="672" customWidth="1"/>
    <col min="5129" max="5129" width="22.7109375" style="672" customWidth="1"/>
    <col min="5130" max="5135" width="21.140625" style="672" bestFit="1" customWidth="1"/>
    <col min="5136" max="5136" width="19.5703125" style="672" customWidth="1"/>
    <col min="5137" max="5137" width="21.140625" style="672" bestFit="1" customWidth="1"/>
    <col min="5138" max="5138" width="22.7109375" style="672" customWidth="1"/>
    <col min="5139" max="5139" width="22" style="672" customWidth="1"/>
    <col min="5140" max="5140" width="23.42578125" style="672" bestFit="1" customWidth="1"/>
    <col min="5141" max="5143" width="9.140625" style="672"/>
    <col min="5144" max="5144" width="11.28515625" style="672" customWidth="1"/>
    <col min="5145" max="5145" width="10.28515625" style="672" customWidth="1"/>
    <col min="5146" max="5353" width="9.140625" style="672"/>
    <col min="5354" max="5354" width="2.85546875" style="672" customWidth="1"/>
    <col min="5355" max="5355" width="13.140625" style="672" customWidth="1"/>
    <col min="5356" max="5356" width="60.28515625" style="672" customWidth="1"/>
    <col min="5357" max="5361" width="10.85546875" style="672" bestFit="1" customWidth="1"/>
    <col min="5362" max="5362" width="11.85546875" style="672" bestFit="1" customWidth="1"/>
    <col min="5363" max="5363" width="14.28515625" style="672" bestFit="1" customWidth="1"/>
    <col min="5364" max="5364" width="17.42578125" style="672" bestFit="1" customWidth="1"/>
    <col min="5365" max="5367" width="17.5703125" style="672" bestFit="1" customWidth="1"/>
    <col min="5368" max="5374" width="21" style="672" bestFit="1" customWidth="1"/>
    <col min="5375" max="5382" width="21.140625" style="672" bestFit="1" customWidth="1"/>
    <col min="5383" max="5383" width="22.7109375" style="672" customWidth="1"/>
    <col min="5384" max="5384" width="22" style="672" customWidth="1"/>
    <col min="5385" max="5385" width="22.7109375" style="672" customWidth="1"/>
    <col min="5386" max="5391" width="21.140625" style="672" bestFit="1" customWidth="1"/>
    <col min="5392" max="5392" width="19.5703125" style="672" customWidth="1"/>
    <col min="5393" max="5393" width="21.140625" style="672" bestFit="1" customWidth="1"/>
    <col min="5394" max="5394" width="22.7109375" style="672" customWidth="1"/>
    <col min="5395" max="5395" width="22" style="672" customWidth="1"/>
    <col min="5396" max="5396" width="23.42578125" style="672" bestFit="1" customWidth="1"/>
    <col min="5397" max="5399" width="9.140625" style="672"/>
    <col min="5400" max="5400" width="11.28515625" style="672" customWidth="1"/>
    <col min="5401" max="5401" width="10.28515625" style="672" customWidth="1"/>
    <col min="5402" max="5609" width="9.140625" style="672"/>
    <col min="5610" max="5610" width="2.85546875" style="672" customWidth="1"/>
    <col min="5611" max="5611" width="13.140625" style="672" customWidth="1"/>
    <col min="5612" max="5612" width="60.28515625" style="672" customWidth="1"/>
    <col min="5613" max="5617" width="10.85546875" style="672" bestFit="1" customWidth="1"/>
    <col min="5618" max="5618" width="11.85546875" style="672" bestFit="1" customWidth="1"/>
    <col min="5619" max="5619" width="14.28515625" style="672" bestFit="1" customWidth="1"/>
    <col min="5620" max="5620" width="17.42578125" style="672" bestFit="1" customWidth="1"/>
    <col min="5621" max="5623" width="17.5703125" style="672" bestFit="1" customWidth="1"/>
    <col min="5624" max="5630" width="21" style="672" bestFit="1" customWidth="1"/>
    <col min="5631" max="5638" width="21.140625" style="672" bestFit="1" customWidth="1"/>
    <col min="5639" max="5639" width="22.7109375" style="672" customWidth="1"/>
    <col min="5640" max="5640" width="22" style="672" customWidth="1"/>
    <col min="5641" max="5641" width="22.7109375" style="672" customWidth="1"/>
    <col min="5642" max="5647" width="21.140625" style="672" bestFit="1" customWidth="1"/>
    <col min="5648" max="5648" width="19.5703125" style="672" customWidth="1"/>
    <col min="5649" max="5649" width="21.140625" style="672" bestFit="1" customWidth="1"/>
    <col min="5650" max="5650" width="22.7109375" style="672" customWidth="1"/>
    <col min="5651" max="5651" width="22" style="672" customWidth="1"/>
    <col min="5652" max="5652" width="23.42578125" style="672" bestFit="1" customWidth="1"/>
    <col min="5653" max="5655" width="9.140625" style="672"/>
    <col min="5656" max="5656" width="11.28515625" style="672" customWidth="1"/>
    <col min="5657" max="5657" width="10.28515625" style="672" customWidth="1"/>
    <col min="5658" max="5865" width="9.140625" style="672"/>
    <col min="5866" max="5866" width="2.85546875" style="672" customWidth="1"/>
    <col min="5867" max="5867" width="13.140625" style="672" customWidth="1"/>
    <col min="5868" max="5868" width="60.28515625" style="672" customWidth="1"/>
    <col min="5869" max="5873" width="10.85546875" style="672" bestFit="1" customWidth="1"/>
    <col min="5874" max="5874" width="11.85546875" style="672" bestFit="1" customWidth="1"/>
    <col min="5875" max="5875" width="14.28515625" style="672" bestFit="1" customWidth="1"/>
    <col min="5876" max="5876" width="17.42578125" style="672" bestFit="1" customWidth="1"/>
    <col min="5877" max="5879" width="17.5703125" style="672" bestFit="1" customWidth="1"/>
    <col min="5880" max="5886" width="21" style="672" bestFit="1" customWidth="1"/>
    <col min="5887" max="5894" width="21.140625" style="672" bestFit="1" customWidth="1"/>
    <col min="5895" max="5895" width="22.7109375" style="672" customWidth="1"/>
    <col min="5896" max="5896" width="22" style="672" customWidth="1"/>
    <col min="5897" max="5897" width="22.7109375" style="672" customWidth="1"/>
    <col min="5898" max="5903" width="21.140625" style="672" bestFit="1" customWidth="1"/>
    <col min="5904" max="5904" width="19.5703125" style="672" customWidth="1"/>
    <col min="5905" max="5905" width="21.140625" style="672" bestFit="1" customWidth="1"/>
    <col min="5906" max="5906" width="22.7109375" style="672" customWidth="1"/>
    <col min="5907" max="5907" width="22" style="672" customWidth="1"/>
    <col min="5908" max="5908" width="23.42578125" style="672" bestFit="1" customWidth="1"/>
    <col min="5909" max="5911" width="9.140625" style="672"/>
    <col min="5912" max="5912" width="11.28515625" style="672" customWidth="1"/>
    <col min="5913" max="5913" width="10.28515625" style="672" customWidth="1"/>
    <col min="5914" max="6121" width="9.140625" style="672"/>
    <col min="6122" max="6122" width="2.85546875" style="672" customWidth="1"/>
    <col min="6123" max="6123" width="13.140625" style="672" customWidth="1"/>
    <col min="6124" max="6124" width="60.28515625" style="672" customWidth="1"/>
    <col min="6125" max="6129" width="10.85546875" style="672" bestFit="1" customWidth="1"/>
    <col min="6130" max="6130" width="11.85546875" style="672" bestFit="1" customWidth="1"/>
    <col min="6131" max="6131" width="14.28515625" style="672" bestFit="1" customWidth="1"/>
    <col min="6132" max="6132" width="17.42578125" style="672" bestFit="1" customWidth="1"/>
    <col min="6133" max="6135" width="17.5703125" style="672" bestFit="1" customWidth="1"/>
    <col min="6136" max="6142" width="21" style="672" bestFit="1" customWidth="1"/>
    <col min="6143" max="6150" width="21.140625" style="672" bestFit="1" customWidth="1"/>
    <col min="6151" max="6151" width="22.7109375" style="672" customWidth="1"/>
    <col min="6152" max="6152" width="22" style="672" customWidth="1"/>
    <col min="6153" max="6153" width="22.7109375" style="672" customWidth="1"/>
    <col min="6154" max="6159" width="21.140625" style="672" bestFit="1" customWidth="1"/>
    <col min="6160" max="6160" width="19.5703125" style="672" customWidth="1"/>
    <col min="6161" max="6161" width="21.140625" style="672" bestFit="1" customWidth="1"/>
    <col min="6162" max="6162" width="22.7109375" style="672" customWidth="1"/>
    <col min="6163" max="6163" width="22" style="672" customWidth="1"/>
    <col min="6164" max="6164" width="23.42578125" style="672" bestFit="1" customWidth="1"/>
    <col min="6165" max="6167" width="9.140625" style="672"/>
    <col min="6168" max="6168" width="11.28515625" style="672" customWidth="1"/>
    <col min="6169" max="6169" width="10.28515625" style="672" customWidth="1"/>
    <col min="6170" max="6377" width="9.140625" style="672"/>
    <col min="6378" max="6378" width="2.85546875" style="672" customWidth="1"/>
    <col min="6379" max="6379" width="13.140625" style="672" customWidth="1"/>
    <col min="6380" max="6380" width="60.28515625" style="672" customWidth="1"/>
    <col min="6381" max="6385" width="10.85546875" style="672" bestFit="1" customWidth="1"/>
    <col min="6386" max="6386" width="11.85546875" style="672" bestFit="1" customWidth="1"/>
    <col min="6387" max="6387" width="14.28515625" style="672" bestFit="1" customWidth="1"/>
    <col min="6388" max="6388" width="17.42578125" style="672" bestFit="1" customWidth="1"/>
    <col min="6389" max="6391" width="17.5703125" style="672" bestFit="1" customWidth="1"/>
    <col min="6392" max="6398" width="21" style="672" bestFit="1" customWidth="1"/>
    <col min="6399" max="6406" width="21.140625" style="672" bestFit="1" customWidth="1"/>
    <col min="6407" max="6407" width="22.7109375" style="672" customWidth="1"/>
    <col min="6408" max="6408" width="22" style="672" customWidth="1"/>
    <col min="6409" max="6409" width="22.7109375" style="672" customWidth="1"/>
    <col min="6410" max="6415" width="21.140625" style="672" bestFit="1" customWidth="1"/>
    <col min="6416" max="6416" width="19.5703125" style="672" customWidth="1"/>
    <col min="6417" max="6417" width="21.140625" style="672" bestFit="1" customWidth="1"/>
    <col min="6418" max="6418" width="22.7109375" style="672" customWidth="1"/>
    <col min="6419" max="6419" width="22" style="672" customWidth="1"/>
    <col min="6420" max="6420" width="23.42578125" style="672" bestFit="1" customWidth="1"/>
    <col min="6421" max="6423" width="9.140625" style="672"/>
    <col min="6424" max="6424" width="11.28515625" style="672" customWidth="1"/>
    <col min="6425" max="6425" width="10.28515625" style="672" customWidth="1"/>
    <col min="6426" max="6633" width="9.140625" style="672"/>
    <col min="6634" max="6634" width="2.85546875" style="672" customWidth="1"/>
    <col min="6635" max="6635" width="13.140625" style="672" customWidth="1"/>
    <col min="6636" max="6636" width="60.28515625" style="672" customWidth="1"/>
    <col min="6637" max="6641" width="10.85546875" style="672" bestFit="1" customWidth="1"/>
    <col min="6642" max="6642" width="11.85546875" style="672" bestFit="1" customWidth="1"/>
    <col min="6643" max="6643" width="14.28515625" style="672" bestFit="1" customWidth="1"/>
    <col min="6644" max="6644" width="17.42578125" style="672" bestFit="1" customWidth="1"/>
    <col min="6645" max="6647" width="17.5703125" style="672" bestFit="1" customWidth="1"/>
    <col min="6648" max="6654" width="21" style="672" bestFit="1" customWidth="1"/>
    <col min="6655" max="6662" width="21.140625" style="672" bestFit="1" customWidth="1"/>
    <col min="6663" max="6663" width="22.7109375" style="672" customWidth="1"/>
    <col min="6664" max="6664" width="22" style="672" customWidth="1"/>
    <col min="6665" max="6665" width="22.7109375" style="672" customWidth="1"/>
    <col min="6666" max="6671" width="21.140625" style="672" bestFit="1" customWidth="1"/>
    <col min="6672" max="6672" width="19.5703125" style="672" customWidth="1"/>
    <col min="6673" max="6673" width="21.140625" style="672" bestFit="1" customWidth="1"/>
    <col min="6674" max="6674" width="22.7109375" style="672" customWidth="1"/>
    <col min="6675" max="6675" width="22" style="672" customWidth="1"/>
    <col min="6676" max="6676" width="23.42578125" style="672" bestFit="1" customWidth="1"/>
    <col min="6677" max="6679" width="9.140625" style="672"/>
    <col min="6680" max="6680" width="11.28515625" style="672" customWidth="1"/>
    <col min="6681" max="6681" width="10.28515625" style="672" customWidth="1"/>
    <col min="6682" max="6889" width="9.140625" style="672"/>
    <col min="6890" max="6890" width="2.85546875" style="672" customWidth="1"/>
    <col min="6891" max="6891" width="13.140625" style="672" customWidth="1"/>
    <col min="6892" max="6892" width="60.28515625" style="672" customWidth="1"/>
    <col min="6893" max="6897" width="10.85546875" style="672" bestFit="1" customWidth="1"/>
    <col min="6898" max="6898" width="11.85546875" style="672" bestFit="1" customWidth="1"/>
    <col min="6899" max="6899" width="14.28515625" style="672" bestFit="1" customWidth="1"/>
    <col min="6900" max="6900" width="17.42578125" style="672" bestFit="1" customWidth="1"/>
    <col min="6901" max="6903" width="17.5703125" style="672" bestFit="1" customWidth="1"/>
    <col min="6904" max="6910" width="21" style="672" bestFit="1" customWidth="1"/>
    <col min="6911" max="6918" width="21.140625" style="672" bestFit="1" customWidth="1"/>
    <col min="6919" max="6919" width="22.7109375" style="672" customWidth="1"/>
    <col min="6920" max="6920" width="22" style="672" customWidth="1"/>
    <col min="6921" max="6921" width="22.7109375" style="672" customWidth="1"/>
    <col min="6922" max="6927" width="21.140625" style="672" bestFit="1" customWidth="1"/>
    <col min="6928" max="6928" width="19.5703125" style="672" customWidth="1"/>
    <col min="6929" max="6929" width="21.140625" style="672" bestFit="1" customWidth="1"/>
    <col min="6930" max="6930" width="22.7109375" style="672" customWidth="1"/>
    <col min="6931" max="6931" width="22" style="672" customWidth="1"/>
    <col min="6932" max="6932" width="23.42578125" style="672" bestFit="1" customWidth="1"/>
    <col min="6933" max="6935" width="9.140625" style="672"/>
    <col min="6936" max="6936" width="11.28515625" style="672" customWidth="1"/>
    <col min="6937" max="6937" width="10.28515625" style="672" customWidth="1"/>
    <col min="6938" max="7145" width="9.140625" style="672"/>
    <col min="7146" max="7146" width="2.85546875" style="672" customWidth="1"/>
    <col min="7147" max="7147" width="13.140625" style="672" customWidth="1"/>
    <col min="7148" max="7148" width="60.28515625" style="672" customWidth="1"/>
    <col min="7149" max="7153" width="10.85546875" style="672" bestFit="1" customWidth="1"/>
    <col min="7154" max="7154" width="11.85546875" style="672" bestFit="1" customWidth="1"/>
    <col min="7155" max="7155" width="14.28515625" style="672" bestFit="1" customWidth="1"/>
    <col min="7156" max="7156" width="17.42578125" style="672" bestFit="1" customWidth="1"/>
    <col min="7157" max="7159" width="17.5703125" style="672" bestFit="1" customWidth="1"/>
    <col min="7160" max="7166" width="21" style="672" bestFit="1" customWidth="1"/>
    <col min="7167" max="7174" width="21.140625" style="672" bestFit="1" customWidth="1"/>
    <col min="7175" max="7175" width="22.7109375" style="672" customWidth="1"/>
    <col min="7176" max="7176" width="22" style="672" customWidth="1"/>
    <col min="7177" max="7177" width="22.7109375" style="672" customWidth="1"/>
    <col min="7178" max="7183" width="21.140625" style="672" bestFit="1" customWidth="1"/>
    <col min="7184" max="7184" width="19.5703125" style="672" customWidth="1"/>
    <col min="7185" max="7185" width="21.140625" style="672" bestFit="1" customWidth="1"/>
    <col min="7186" max="7186" width="22.7109375" style="672" customWidth="1"/>
    <col min="7187" max="7187" width="22" style="672" customWidth="1"/>
    <col min="7188" max="7188" width="23.42578125" style="672" bestFit="1" customWidth="1"/>
    <col min="7189" max="7191" width="9.140625" style="672"/>
    <col min="7192" max="7192" width="11.28515625" style="672" customWidth="1"/>
    <col min="7193" max="7193" width="10.28515625" style="672" customWidth="1"/>
    <col min="7194" max="7401" width="9.140625" style="672"/>
    <col min="7402" max="7402" width="2.85546875" style="672" customWidth="1"/>
    <col min="7403" max="7403" width="13.140625" style="672" customWidth="1"/>
    <col min="7404" max="7404" width="60.28515625" style="672" customWidth="1"/>
    <col min="7405" max="7409" width="10.85546875" style="672" bestFit="1" customWidth="1"/>
    <col min="7410" max="7410" width="11.85546875" style="672" bestFit="1" customWidth="1"/>
    <col min="7411" max="7411" width="14.28515625" style="672" bestFit="1" customWidth="1"/>
    <col min="7412" max="7412" width="17.42578125" style="672" bestFit="1" customWidth="1"/>
    <col min="7413" max="7415" width="17.5703125" style="672" bestFit="1" customWidth="1"/>
    <col min="7416" max="7422" width="21" style="672" bestFit="1" customWidth="1"/>
    <col min="7423" max="7430" width="21.140625" style="672" bestFit="1" customWidth="1"/>
    <col min="7431" max="7431" width="22.7109375" style="672" customWidth="1"/>
    <col min="7432" max="7432" width="22" style="672" customWidth="1"/>
    <col min="7433" max="7433" width="22.7109375" style="672" customWidth="1"/>
    <col min="7434" max="7439" width="21.140625" style="672" bestFit="1" customWidth="1"/>
    <col min="7440" max="7440" width="19.5703125" style="672" customWidth="1"/>
    <col min="7441" max="7441" width="21.140625" style="672" bestFit="1" customWidth="1"/>
    <col min="7442" max="7442" width="22.7109375" style="672" customWidth="1"/>
    <col min="7443" max="7443" width="22" style="672" customWidth="1"/>
    <col min="7444" max="7444" width="23.42578125" style="672" bestFit="1" customWidth="1"/>
    <col min="7445" max="7447" width="9.140625" style="672"/>
    <col min="7448" max="7448" width="11.28515625" style="672" customWidth="1"/>
    <col min="7449" max="7449" width="10.28515625" style="672" customWidth="1"/>
    <col min="7450" max="7657" width="9.140625" style="672"/>
    <col min="7658" max="7658" width="2.85546875" style="672" customWidth="1"/>
    <col min="7659" max="7659" width="13.140625" style="672" customWidth="1"/>
    <col min="7660" max="7660" width="60.28515625" style="672" customWidth="1"/>
    <col min="7661" max="7665" width="10.85546875" style="672" bestFit="1" customWidth="1"/>
    <col min="7666" max="7666" width="11.85546875" style="672" bestFit="1" customWidth="1"/>
    <col min="7667" max="7667" width="14.28515625" style="672" bestFit="1" customWidth="1"/>
    <col min="7668" max="7668" width="17.42578125" style="672" bestFit="1" customWidth="1"/>
    <col min="7669" max="7671" width="17.5703125" style="672" bestFit="1" customWidth="1"/>
    <col min="7672" max="7678" width="21" style="672" bestFit="1" customWidth="1"/>
    <col min="7679" max="7686" width="21.140625" style="672" bestFit="1" customWidth="1"/>
    <col min="7687" max="7687" width="22.7109375" style="672" customWidth="1"/>
    <col min="7688" max="7688" width="22" style="672" customWidth="1"/>
    <col min="7689" max="7689" width="22.7109375" style="672" customWidth="1"/>
    <col min="7690" max="7695" width="21.140625" style="672" bestFit="1" customWidth="1"/>
    <col min="7696" max="7696" width="19.5703125" style="672" customWidth="1"/>
    <col min="7697" max="7697" width="21.140625" style="672" bestFit="1" customWidth="1"/>
    <col min="7698" max="7698" width="22.7109375" style="672" customWidth="1"/>
    <col min="7699" max="7699" width="22" style="672" customWidth="1"/>
    <col min="7700" max="7700" width="23.42578125" style="672" bestFit="1" customWidth="1"/>
    <col min="7701" max="7703" width="9.140625" style="672"/>
    <col min="7704" max="7704" width="11.28515625" style="672" customWidth="1"/>
    <col min="7705" max="7705" width="10.28515625" style="672" customWidth="1"/>
    <col min="7706" max="7913" width="9.140625" style="672"/>
    <col min="7914" max="7914" width="2.85546875" style="672" customWidth="1"/>
    <col min="7915" max="7915" width="13.140625" style="672" customWidth="1"/>
    <col min="7916" max="7916" width="60.28515625" style="672" customWidth="1"/>
    <col min="7917" max="7921" width="10.85546875" style="672" bestFit="1" customWidth="1"/>
    <col min="7922" max="7922" width="11.85546875" style="672" bestFit="1" customWidth="1"/>
    <col min="7923" max="7923" width="14.28515625" style="672" bestFit="1" customWidth="1"/>
    <col min="7924" max="7924" width="17.42578125" style="672" bestFit="1" customWidth="1"/>
    <col min="7925" max="7927" width="17.5703125" style="672" bestFit="1" customWidth="1"/>
    <col min="7928" max="7934" width="21" style="672" bestFit="1" customWidth="1"/>
    <col min="7935" max="7942" width="21.140625" style="672" bestFit="1" customWidth="1"/>
    <col min="7943" max="7943" width="22.7109375" style="672" customWidth="1"/>
    <col min="7944" max="7944" width="22" style="672" customWidth="1"/>
    <col min="7945" max="7945" width="22.7109375" style="672" customWidth="1"/>
    <col min="7946" max="7951" width="21.140625" style="672" bestFit="1" customWidth="1"/>
    <col min="7952" max="7952" width="19.5703125" style="672" customWidth="1"/>
    <col min="7953" max="7953" width="21.140625" style="672" bestFit="1" customWidth="1"/>
    <col min="7954" max="7954" width="22.7109375" style="672" customWidth="1"/>
    <col min="7955" max="7955" width="22" style="672" customWidth="1"/>
    <col min="7956" max="7956" width="23.42578125" style="672" bestFit="1" customWidth="1"/>
    <col min="7957" max="7959" width="9.140625" style="672"/>
    <col min="7960" max="7960" width="11.28515625" style="672" customWidth="1"/>
    <col min="7961" max="7961" width="10.28515625" style="672" customWidth="1"/>
    <col min="7962" max="8169" width="9.140625" style="672"/>
    <col min="8170" max="8170" width="2.85546875" style="672" customWidth="1"/>
    <col min="8171" max="8171" width="13.140625" style="672" customWidth="1"/>
    <col min="8172" max="8172" width="60.28515625" style="672" customWidth="1"/>
    <col min="8173" max="8177" width="10.85546875" style="672" bestFit="1" customWidth="1"/>
    <col min="8178" max="8178" width="11.85546875" style="672" bestFit="1" customWidth="1"/>
    <col min="8179" max="8179" width="14.28515625" style="672" bestFit="1" customWidth="1"/>
    <col min="8180" max="8180" width="17.42578125" style="672" bestFit="1" customWidth="1"/>
    <col min="8181" max="8183" width="17.5703125" style="672" bestFit="1" customWidth="1"/>
    <col min="8184" max="8190" width="21" style="672" bestFit="1" customWidth="1"/>
    <col min="8191" max="8198" width="21.140625" style="672" bestFit="1" customWidth="1"/>
    <col min="8199" max="8199" width="22.7109375" style="672" customWidth="1"/>
    <col min="8200" max="8200" width="22" style="672" customWidth="1"/>
    <col min="8201" max="8201" width="22.7109375" style="672" customWidth="1"/>
    <col min="8202" max="8207" width="21.140625" style="672" bestFit="1" customWidth="1"/>
    <col min="8208" max="8208" width="19.5703125" style="672" customWidth="1"/>
    <col min="8209" max="8209" width="21.140625" style="672" bestFit="1" customWidth="1"/>
    <col min="8210" max="8210" width="22.7109375" style="672" customWidth="1"/>
    <col min="8211" max="8211" width="22" style="672" customWidth="1"/>
    <col min="8212" max="8212" width="23.42578125" style="672" bestFit="1" customWidth="1"/>
    <col min="8213" max="8215" width="9.140625" style="672"/>
    <col min="8216" max="8216" width="11.28515625" style="672" customWidth="1"/>
    <col min="8217" max="8217" width="10.28515625" style="672" customWidth="1"/>
    <col min="8218" max="8425" width="9.140625" style="672"/>
    <col min="8426" max="8426" width="2.85546875" style="672" customWidth="1"/>
    <col min="8427" max="8427" width="13.140625" style="672" customWidth="1"/>
    <col min="8428" max="8428" width="60.28515625" style="672" customWidth="1"/>
    <col min="8429" max="8433" width="10.85546875" style="672" bestFit="1" customWidth="1"/>
    <col min="8434" max="8434" width="11.85546875" style="672" bestFit="1" customWidth="1"/>
    <col min="8435" max="8435" width="14.28515625" style="672" bestFit="1" customWidth="1"/>
    <col min="8436" max="8436" width="17.42578125" style="672" bestFit="1" customWidth="1"/>
    <col min="8437" max="8439" width="17.5703125" style="672" bestFit="1" customWidth="1"/>
    <col min="8440" max="8446" width="21" style="672" bestFit="1" customWidth="1"/>
    <col min="8447" max="8454" width="21.140625" style="672" bestFit="1" customWidth="1"/>
    <col min="8455" max="8455" width="22.7109375" style="672" customWidth="1"/>
    <col min="8456" max="8456" width="22" style="672" customWidth="1"/>
    <col min="8457" max="8457" width="22.7109375" style="672" customWidth="1"/>
    <col min="8458" max="8463" width="21.140625" style="672" bestFit="1" customWidth="1"/>
    <col min="8464" max="8464" width="19.5703125" style="672" customWidth="1"/>
    <col min="8465" max="8465" width="21.140625" style="672" bestFit="1" customWidth="1"/>
    <col min="8466" max="8466" width="22.7109375" style="672" customWidth="1"/>
    <col min="8467" max="8467" width="22" style="672" customWidth="1"/>
    <col min="8468" max="8468" width="23.42578125" style="672" bestFit="1" customWidth="1"/>
    <col min="8469" max="8471" width="9.140625" style="672"/>
    <col min="8472" max="8472" width="11.28515625" style="672" customWidth="1"/>
    <col min="8473" max="8473" width="10.28515625" style="672" customWidth="1"/>
    <col min="8474" max="8681" width="9.140625" style="672"/>
    <col min="8682" max="8682" width="2.85546875" style="672" customWidth="1"/>
    <col min="8683" max="8683" width="13.140625" style="672" customWidth="1"/>
    <col min="8684" max="8684" width="60.28515625" style="672" customWidth="1"/>
    <col min="8685" max="8689" width="10.85546875" style="672" bestFit="1" customWidth="1"/>
    <col min="8690" max="8690" width="11.85546875" style="672" bestFit="1" customWidth="1"/>
    <col min="8691" max="8691" width="14.28515625" style="672" bestFit="1" customWidth="1"/>
    <col min="8692" max="8692" width="17.42578125" style="672" bestFit="1" customWidth="1"/>
    <col min="8693" max="8695" width="17.5703125" style="672" bestFit="1" customWidth="1"/>
    <col min="8696" max="8702" width="21" style="672" bestFit="1" customWidth="1"/>
    <col min="8703" max="8710" width="21.140625" style="672" bestFit="1" customWidth="1"/>
    <col min="8711" max="8711" width="22.7109375" style="672" customWidth="1"/>
    <col min="8712" max="8712" width="22" style="672" customWidth="1"/>
    <col min="8713" max="8713" width="22.7109375" style="672" customWidth="1"/>
    <col min="8714" max="8719" width="21.140625" style="672" bestFit="1" customWidth="1"/>
    <col min="8720" max="8720" width="19.5703125" style="672" customWidth="1"/>
    <col min="8721" max="8721" width="21.140625" style="672" bestFit="1" customWidth="1"/>
    <col min="8722" max="8722" width="22.7109375" style="672" customWidth="1"/>
    <col min="8723" max="8723" width="22" style="672" customWidth="1"/>
    <col min="8724" max="8724" width="23.42578125" style="672" bestFit="1" customWidth="1"/>
    <col min="8725" max="8727" width="9.140625" style="672"/>
    <col min="8728" max="8728" width="11.28515625" style="672" customWidth="1"/>
    <col min="8729" max="8729" width="10.28515625" style="672" customWidth="1"/>
    <col min="8730" max="8937" width="9.140625" style="672"/>
    <col min="8938" max="8938" width="2.85546875" style="672" customWidth="1"/>
    <col min="8939" max="8939" width="13.140625" style="672" customWidth="1"/>
    <col min="8940" max="8940" width="60.28515625" style="672" customWidth="1"/>
    <col min="8941" max="8945" width="10.85546875" style="672" bestFit="1" customWidth="1"/>
    <col min="8946" max="8946" width="11.85546875" style="672" bestFit="1" customWidth="1"/>
    <col min="8947" max="8947" width="14.28515625" style="672" bestFit="1" customWidth="1"/>
    <col min="8948" max="8948" width="17.42578125" style="672" bestFit="1" customWidth="1"/>
    <col min="8949" max="8951" width="17.5703125" style="672" bestFit="1" customWidth="1"/>
    <col min="8952" max="8958" width="21" style="672" bestFit="1" customWidth="1"/>
    <col min="8959" max="8966" width="21.140625" style="672" bestFit="1" customWidth="1"/>
    <col min="8967" max="8967" width="22.7109375" style="672" customWidth="1"/>
    <col min="8968" max="8968" width="22" style="672" customWidth="1"/>
    <col min="8969" max="8969" width="22.7109375" style="672" customWidth="1"/>
    <col min="8970" max="8975" width="21.140625" style="672" bestFit="1" customWidth="1"/>
    <col min="8976" max="8976" width="19.5703125" style="672" customWidth="1"/>
    <col min="8977" max="8977" width="21.140625" style="672" bestFit="1" customWidth="1"/>
    <col min="8978" max="8978" width="22.7109375" style="672" customWidth="1"/>
    <col min="8979" max="8979" width="22" style="672" customWidth="1"/>
    <col min="8980" max="8980" width="23.42578125" style="672" bestFit="1" customWidth="1"/>
    <col min="8981" max="8983" width="9.140625" style="672"/>
    <col min="8984" max="8984" width="11.28515625" style="672" customWidth="1"/>
    <col min="8985" max="8985" width="10.28515625" style="672" customWidth="1"/>
    <col min="8986" max="9193" width="9.140625" style="672"/>
    <col min="9194" max="9194" width="2.85546875" style="672" customWidth="1"/>
    <col min="9195" max="9195" width="13.140625" style="672" customWidth="1"/>
    <col min="9196" max="9196" width="60.28515625" style="672" customWidth="1"/>
    <col min="9197" max="9201" width="10.85546875" style="672" bestFit="1" customWidth="1"/>
    <col min="9202" max="9202" width="11.85546875" style="672" bestFit="1" customWidth="1"/>
    <col min="9203" max="9203" width="14.28515625" style="672" bestFit="1" customWidth="1"/>
    <col min="9204" max="9204" width="17.42578125" style="672" bestFit="1" customWidth="1"/>
    <col min="9205" max="9207" width="17.5703125" style="672" bestFit="1" customWidth="1"/>
    <col min="9208" max="9214" width="21" style="672" bestFit="1" customWidth="1"/>
    <col min="9215" max="9222" width="21.140625" style="672" bestFit="1" customWidth="1"/>
    <col min="9223" max="9223" width="22.7109375" style="672" customWidth="1"/>
    <col min="9224" max="9224" width="22" style="672" customWidth="1"/>
    <col min="9225" max="9225" width="22.7109375" style="672" customWidth="1"/>
    <col min="9226" max="9231" width="21.140625" style="672" bestFit="1" customWidth="1"/>
    <col min="9232" max="9232" width="19.5703125" style="672" customWidth="1"/>
    <col min="9233" max="9233" width="21.140625" style="672" bestFit="1" customWidth="1"/>
    <col min="9234" max="9234" width="22.7109375" style="672" customWidth="1"/>
    <col min="9235" max="9235" width="22" style="672" customWidth="1"/>
    <col min="9236" max="9236" width="23.42578125" style="672" bestFit="1" customWidth="1"/>
    <col min="9237" max="9239" width="9.140625" style="672"/>
    <col min="9240" max="9240" width="11.28515625" style="672" customWidth="1"/>
    <col min="9241" max="9241" width="10.28515625" style="672" customWidth="1"/>
    <col min="9242" max="9449" width="9.140625" style="672"/>
    <col min="9450" max="9450" width="2.85546875" style="672" customWidth="1"/>
    <col min="9451" max="9451" width="13.140625" style="672" customWidth="1"/>
    <col min="9452" max="9452" width="60.28515625" style="672" customWidth="1"/>
    <col min="9453" max="9457" width="10.85546875" style="672" bestFit="1" customWidth="1"/>
    <col min="9458" max="9458" width="11.85546875" style="672" bestFit="1" customWidth="1"/>
    <col min="9459" max="9459" width="14.28515625" style="672" bestFit="1" customWidth="1"/>
    <col min="9460" max="9460" width="17.42578125" style="672" bestFit="1" customWidth="1"/>
    <col min="9461" max="9463" width="17.5703125" style="672" bestFit="1" customWidth="1"/>
    <col min="9464" max="9470" width="21" style="672" bestFit="1" customWidth="1"/>
    <col min="9471" max="9478" width="21.140625" style="672" bestFit="1" customWidth="1"/>
    <col min="9479" max="9479" width="22.7109375" style="672" customWidth="1"/>
    <col min="9480" max="9480" width="22" style="672" customWidth="1"/>
    <col min="9481" max="9481" width="22.7109375" style="672" customWidth="1"/>
    <col min="9482" max="9487" width="21.140625" style="672" bestFit="1" customWidth="1"/>
    <col min="9488" max="9488" width="19.5703125" style="672" customWidth="1"/>
    <col min="9489" max="9489" width="21.140625" style="672" bestFit="1" customWidth="1"/>
    <col min="9490" max="9490" width="22.7109375" style="672" customWidth="1"/>
    <col min="9491" max="9491" width="22" style="672" customWidth="1"/>
    <col min="9492" max="9492" width="23.42578125" style="672" bestFit="1" customWidth="1"/>
    <col min="9493" max="9495" width="9.140625" style="672"/>
    <col min="9496" max="9496" width="11.28515625" style="672" customWidth="1"/>
    <col min="9497" max="9497" width="10.28515625" style="672" customWidth="1"/>
    <col min="9498" max="9705" width="9.140625" style="672"/>
    <col min="9706" max="9706" width="2.85546875" style="672" customWidth="1"/>
    <col min="9707" max="9707" width="13.140625" style="672" customWidth="1"/>
    <col min="9708" max="9708" width="60.28515625" style="672" customWidth="1"/>
    <col min="9709" max="9713" width="10.85546875" style="672" bestFit="1" customWidth="1"/>
    <col min="9714" max="9714" width="11.85546875" style="672" bestFit="1" customWidth="1"/>
    <col min="9715" max="9715" width="14.28515625" style="672" bestFit="1" customWidth="1"/>
    <col min="9716" max="9716" width="17.42578125" style="672" bestFit="1" customWidth="1"/>
    <col min="9717" max="9719" width="17.5703125" style="672" bestFit="1" customWidth="1"/>
    <col min="9720" max="9726" width="21" style="672" bestFit="1" customWidth="1"/>
    <col min="9727" max="9734" width="21.140625" style="672" bestFit="1" customWidth="1"/>
    <col min="9735" max="9735" width="22.7109375" style="672" customWidth="1"/>
    <col min="9736" max="9736" width="22" style="672" customWidth="1"/>
    <col min="9737" max="9737" width="22.7109375" style="672" customWidth="1"/>
    <col min="9738" max="9743" width="21.140625" style="672" bestFit="1" customWidth="1"/>
    <col min="9744" max="9744" width="19.5703125" style="672" customWidth="1"/>
    <col min="9745" max="9745" width="21.140625" style="672" bestFit="1" customWidth="1"/>
    <col min="9746" max="9746" width="22.7109375" style="672" customWidth="1"/>
    <col min="9747" max="9747" width="22" style="672" customWidth="1"/>
    <col min="9748" max="9748" width="23.42578125" style="672" bestFit="1" customWidth="1"/>
    <col min="9749" max="9751" width="9.140625" style="672"/>
    <col min="9752" max="9752" width="11.28515625" style="672" customWidth="1"/>
    <col min="9753" max="9753" width="10.28515625" style="672" customWidth="1"/>
    <col min="9754" max="9961" width="9.140625" style="672"/>
    <col min="9962" max="9962" width="2.85546875" style="672" customWidth="1"/>
    <col min="9963" max="9963" width="13.140625" style="672" customWidth="1"/>
    <col min="9964" max="9964" width="60.28515625" style="672" customWidth="1"/>
    <col min="9965" max="9969" width="10.85546875" style="672" bestFit="1" customWidth="1"/>
    <col min="9970" max="9970" width="11.85546875" style="672" bestFit="1" customWidth="1"/>
    <col min="9971" max="9971" width="14.28515625" style="672" bestFit="1" customWidth="1"/>
    <col min="9972" max="9972" width="17.42578125" style="672" bestFit="1" customWidth="1"/>
    <col min="9973" max="9975" width="17.5703125" style="672" bestFit="1" customWidth="1"/>
    <col min="9976" max="9982" width="21" style="672" bestFit="1" customWidth="1"/>
    <col min="9983" max="9990" width="21.140625" style="672" bestFit="1" customWidth="1"/>
    <col min="9991" max="9991" width="22.7109375" style="672" customWidth="1"/>
    <col min="9992" max="9992" width="22" style="672" customWidth="1"/>
    <col min="9993" max="9993" width="22.7109375" style="672" customWidth="1"/>
    <col min="9994" max="9999" width="21.140625" style="672" bestFit="1" customWidth="1"/>
    <col min="10000" max="10000" width="19.5703125" style="672" customWidth="1"/>
    <col min="10001" max="10001" width="21.140625" style="672" bestFit="1" customWidth="1"/>
    <col min="10002" max="10002" width="22.7109375" style="672" customWidth="1"/>
    <col min="10003" max="10003" width="22" style="672" customWidth="1"/>
    <col min="10004" max="10004" width="23.42578125" style="672" bestFit="1" customWidth="1"/>
    <col min="10005" max="10007" width="9.140625" style="672"/>
    <col min="10008" max="10008" width="11.28515625" style="672" customWidth="1"/>
    <col min="10009" max="10009" width="10.28515625" style="672" customWidth="1"/>
    <col min="10010" max="10217" width="9.140625" style="672"/>
    <col min="10218" max="10218" width="2.85546875" style="672" customWidth="1"/>
    <col min="10219" max="10219" width="13.140625" style="672" customWidth="1"/>
    <col min="10220" max="10220" width="60.28515625" style="672" customWidth="1"/>
    <col min="10221" max="10225" width="10.85546875" style="672" bestFit="1" customWidth="1"/>
    <col min="10226" max="10226" width="11.85546875" style="672" bestFit="1" customWidth="1"/>
    <col min="10227" max="10227" width="14.28515625" style="672" bestFit="1" customWidth="1"/>
    <col min="10228" max="10228" width="17.42578125" style="672" bestFit="1" customWidth="1"/>
    <col min="10229" max="10231" width="17.5703125" style="672" bestFit="1" customWidth="1"/>
    <col min="10232" max="10238" width="21" style="672" bestFit="1" customWidth="1"/>
    <col min="10239" max="10246" width="21.140625" style="672" bestFit="1" customWidth="1"/>
    <col min="10247" max="10247" width="22.7109375" style="672" customWidth="1"/>
    <col min="10248" max="10248" width="22" style="672" customWidth="1"/>
    <col min="10249" max="10249" width="22.7109375" style="672" customWidth="1"/>
    <col min="10250" max="10255" width="21.140625" style="672" bestFit="1" customWidth="1"/>
    <col min="10256" max="10256" width="19.5703125" style="672" customWidth="1"/>
    <col min="10257" max="10257" width="21.140625" style="672" bestFit="1" customWidth="1"/>
    <col min="10258" max="10258" width="22.7109375" style="672" customWidth="1"/>
    <col min="10259" max="10259" width="22" style="672" customWidth="1"/>
    <col min="10260" max="10260" width="23.42578125" style="672" bestFit="1" customWidth="1"/>
    <col min="10261" max="10263" width="9.140625" style="672"/>
    <col min="10264" max="10264" width="11.28515625" style="672" customWidth="1"/>
    <col min="10265" max="10265" width="10.28515625" style="672" customWidth="1"/>
    <col min="10266" max="10473" width="9.140625" style="672"/>
    <col min="10474" max="10474" width="2.85546875" style="672" customWidth="1"/>
    <col min="10475" max="10475" width="13.140625" style="672" customWidth="1"/>
    <col min="10476" max="10476" width="60.28515625" style="672" customWidth="1"/>
    <col min="10477" max="10481" width="10.85546875" style="672" bestFit="1" customWidth="1"/>
    <col min="10482" max="10482" width="11.85546875" style="672" bestFit="1" customWidth="1"/>
    <col min="10483" max="10483" width="14.28515625" style="672" bestFit="1" customWidth="1"/>
    <col min="10484" max="10484" width="17.42578125" style="672" bestFit="1" customWidth="1"/>
    <col min="10485" max="10487" width="17.5703125" style="672" bestFit="1" customWidth="1"/>
    <col min="10488" max="10494" width="21" style="672" bestFit="1" customWidth="1"/>
    <col min="10495" max="10502" width="21.140625" style="672" bestFit="1" customWidth="1"/>
    <col min="10503" max="10503" width="22.7109375" style="672" customWidth="1"/>
    <col min="10504" max="10504" width="22" style="672" customWidth="1"/>
    <col min="10505" max="10505" width="22.7109375" style="672" customWidth="1"/>
    <col min="10506" max="10511" width="21.140625" style="672" bestFit="1" customWidth="1"/>
    <col min="10512" max="10512" width="19.5703125" style="672" customWidth="1"/>
    <col min="10513" max="10513" width="21.140625" style="672" bestFit="1" customWidth="1"/>
    <col min="10514" max="10514" width="22.7109375" style="672" customWidth="1"/>
    <col min="10515" max="10515" width="22" style="672" customWidth="1"/>
    <col min="10516" max="10516" width="23.42578125" style="672" bestFit="1" customWidth="1"/>
    <col min="10517" max="10519" width="9.140625" style="672"/>
    <col min="10520" max="10520" width="11.28515625" style="672" customWidth="1"/>
    <col min="10521" max="10521" width="10.28515625" style="672" customWidth="1"/>
    <col min="10522" max="10729" width="9.140625" style="672"/>
    <col min="10730" max="10730" width="2.85546875" style="672" customWidth="1"/>
    <col min="10731" max="10731" width="13.140625" style="672" customWidth="1"/>
    <col min="10732" max="10732" width="60.28515625" style="672" customWidth="1"/>
    <col min="10733" max="10737" width="10.85546875" style="672" bestFit="1" customWidth="1"/>
    <col min="10738" max="10738" width="11.85546875" style="672" bestFit="1" customWidth="1"/>
    <col min="10739" max="10739" width="14.28515625" style="672" bestFit="1" customWidth="1"/>
    <col min="10740" max="10740" width="17.42578125" style="672" bestFit="1" customWidth="1"/>
    <col min="10741" max="10743" width="17.5703125" style="672" bestFit="1" customWidth="1"/>
    <col min="10744" max="10750" width="21" style="672" bestFit="1" customWidth="1"/>
    <col min="10751" max="10758" width="21.140625" style="672" bestFit="1" customWidth="1"/>
    <col min="10759" max="10759" width="22.7109375" style="672" customWidth="1"/>
    <col min="10760" max="10760" width="22" style="672" customWidth="1"/>
    <col min="10761" max="10761" width="22.7109375" style="672" customWidth="1"/>
    <col min="10762" max="10767" width="21.140625" style="672" bestFit="1" customWidth="1"/>
    <col min="10768" max="10768" width="19.5703125" style="672" customWidth="1"/>
    <col min="10769" max="10769" width="21.140625" style="672" bestFit="1" customWidth="1"/>
    <col min="10770" max="10770" width="22.7109375" style="672" customWidth="1"/>
    <col min="10771" max="10771" width="22" style="672" customWidth="1"/>
    <col min="10772" max="10772" width="23.42578125" style="672" bestFit="1" customWidth="1"/>
    <col min="10773" max="10775" width="9.140625" style="672"/>
    <col min="10776" max="10776" width="11.28515625" style="672" customWidth="1"/>
    <col min="10777" max="10777" width="10.28515625" style="672" customWidth="1"/>
    <col min="10778" max="10985" width="9.140625" style="672"/>
    <col min="10986" max="10986" width="2.85546875" style="672" customWidth="1"/>
    <col min="10987" max="10987" width="13.140625" style="672" customWidth="1"/>
    <col min="10988" max="10988" width="60.28515625" style="672" customWidth="1"/>
    <col min="10989" max="10993" width="10.85546875" style="672" bestFit="1" customWidth="1"/>
    <col min="10994" max="10994" width="11.85546875" style="672" bestFit="1" customWidth="1"/>
    <col min="10995" max="10995" width="14.28515625" style="672" bestFit="1" customWidth="1"/>
    <col min="10996" max="10996" width="17.42578125" style="672" bestFit="1" customWidth="1"/>
    <col min="10997" max="10999" width="17.5703125" style="672" bestFit="1" customWidth="1"/>
    <col min="11000" max="11006" width="21" style="672" bestFit="1" customWidth="1"/>
    <col min="11007" max="11014" width="21.140625" style="672" bestFit="1" customWidth="1"/>
    <col min="11015" max="11015" width="22.7109375" style="672" customWidth="1"/>
    <col min="11016" max="11016" width="22" style="672" customWidth="1"/>
    <col min="11017" max="11017" width="22.7109375" style="672" customWidth="1"/>
    <col min="11018" max="11023" width="21.140625" style="672" bestFit="1" customWidth="1"/>
    <col min="11024" max="11024" width="19.5703125" style="672" customWidth="1"/>
    <col min="11025" max="11025" width="21.140625" style="672" bestFit="1" customWidth="1"/>
    <col min="11026" max="11026" width="22.7109375" style="672" customWidth="1"/>
    <col min="11027" max="11027" width="22" style="672" customWidth="1"/>
    <col min="11028" max="11028" width="23.42578125" style="672" bestFit="1" customWidth="1"/>
    <col min="11029" max="11031" width="9.140625" style="672"/>
    <col min="11032" max="11032" width="11.28515625" style="672" customWidth="1"/>
    <col min="11033" max="11033" width="10.28515625" style="672" customWidth="1"/>
    <col min="11034" max="11241" width="9.140625" style="672"/>
    <col min="11242" max="11242" width="2.85546875" style="672" customWidth="1"/>
    <col min="11243" max="11243" width="13.140625" style="672" customWidth="1"/>
    <col min="11244" max="11244" width="60.28515625" style="672" customWidth="1"/>
    <col min="11245" max="11249" width="10.85546875" style="672" bestFit="1" customWidth="1"/>
    <col min="11250" max="11250" width="11.85546875" style="672" bestFit="1" customWidth="1"/>
    <col min="11251" max="11251" width="14.28515625" style="672" bestFit="1" customWidth="1"/>
    <col min="11252" max="11252" width="17.42578125" style="672" bestFit="1" customWidth="1"/>
    <col min="11253" max="11255" width="17.5703125" style="672" bestFit="1" customWidth="1"/>
    <col min="11256" max="11262" width="21" style="672" bestFit="1" customWidth="1"/>
    <col min="11263" max="11270" width="21.140625" style="672" bestFit="1" customWidth="1"/>
    <col min="11271" max="11271" width="22.7109375" style="672" customWidth="1"/>
    <col min="11272" max="11272" width="22" style="672" customWidth="1"/>
    <col min="11273" max="11273" width="22.7109375" style="672" customWidth="1"/>
    <col min="11274" max="11279" width="21.140625" style="672" bestFit="1" customWidth="1"/>
    <col min="11280" max="11280" width="19.5703125" style="672" customWidth="1"/>
    <col min="11281" max="11281" width="21.140625" style="672" bestFit="1" customWidth="1"/>
    <col min="11282" max="11282" width="22.7109375" style="672" customWidth="1"/>
    <col min="11283" max="11283" width="22" style="672" customWidth="1"/>
    <col min="11284" max="11284" width="23.42578125" style="672" bestFit="1" customWidth="1"/>
    <col min="11285" max="11287" width="9.140625" style="672"/>
    <col min="11288" max="11288" width="11.28515625" style="672" customWidth="1"/>
    <col min="11289" max="11289" width="10.28515625" style="672" customWidth="1"/>
    <col min="11290" max="11497" width="9.140625" style="672"/>
    <col min="11498" max="11498" width="2.85546875" style="672" customWidth="1"/>
    <col min="11499" max="11499" width="13.140625" style="672" customWidth="1"/>
    <col min="11500" max="11500" width="60.28515625" style="672" customWidth="1"/>
    <col min="11501" max="11505" width="10.85546875" style="672" bestFit="1" customWidth="1"/>
    <col min="11506" max="11506" width="11.85546875" style="672" bestFit="1" customWidth="1"/>
    <col min="11507" max="11507" width="14.28515625" style="672" bestFit="1" customWidth="1"/>
    <col min="11508" max="11508" width="17.42578125" style="672" bestFit="1" customWidth="1"/>
    <col min="11509" max="11511" width="17.5703125" style="672" bestFit="1" customWidth="1"/>
    <col min="11512" max="11518" width="21" style="672" bestFit="1" customWidth="1"/>
    <col min="11519" max="11526" width="21.140625" style="672" bestFit="1" customWidth="1"/>
    <col min="11527" max="11527" width="22.7109375" style="672" customWidth="1"/>
    <col min="11528" max="11528" width="22" style="672" customWidth="1"/>
    <col min="11529" max="11529" width="22.7109375" style="672" customWidth="1"/>
    <col min="11530" max="11535" width="21.140625" style="672" bestFit="1" customWidth="1"/>
    <col min="11536" max="11536" width="19.5703125" style="672" customWidth="1"/>
    <col min="11537" max="11537" width="21.140625" style="672" bestFit="1" customWidth="1"/>
    <col min="11538" max="11538" width="22.7109375" style="672" customWidth="1"/>
    <col min="11539" max="11539" width="22" style="672" customWidth="1"/>
    <col min="11540" max="11540" width="23.42578125" style="672" bestFit="1" customWidth="1"/>
    <col min="11541" max="11543" width="9.140625" style="672"/>
    <col min="11544" max="11544" width="11.28515625" style="672" customWidth="1"/>
    <col min="11545" max="11545" width="10.28515625" style="672" customWidth="1"/>
    <col min="11546" max="11753" width="9.140625" style="672"/>
    <col min="11754" max="11754" width="2.85546875" style="672" customWidth="1"/>
    <col min="11755" max="11755" width="13.140625" style="672" customWidth="1"/>
    <col min="11756" max="11756" width="60.28515625" style="672" customWidth="1"/>
    <col min="11757" max="11761" width="10.85546875" style="672" bestFit="1" customWidth="1"/>
    <col min="11762" max="11762" width="11.85546875" style="672" bestFit="1" customWidth="1"/>
    <col min="11763" max="11763" width="14.28515625" style="672" bestFit="1" customWidth="1"/>
    <col min="11764" max="11764" width="17.42578125" style="672" bestFit="1" customWidth="1"/>
    <col min="11765" max="11767" width="17.5703125" style="672" bestFit="1" customWidth="1"/>
    <col min="11768" max="11774" width="21" style="672" bestFit="1" customWidth="1"/>
    <col min="11775" max="11782" width="21.140625" style="672" bestFit="1" customWidth="1"/>
    <col min="11783" max="11783" width="22.7109375" style="672" customWidth="1"/>
    <col min="11784" max="11784" width="22" style="672" customWidth="1"/>
    <col min="11785" max="11785" width="22.7109375" style="672" customWidth="1"/>
    <col min="11786" max="11791" width="21.140625" style="672" bestFit="1" customWidth="1"/>
    <col min="11792" max="11792" width="19.5703125" style="672" customWidth="1"/>
    <col min="11793" max="11793" width="21.140625" style="672" bestFit="1" customWidth="1"/>
    <col min="11794" max="11794" width="22.7109375" style="672" customWidth="1"/>
    <col min="11795" max="11795" width="22" style="672" customWidth="1"/>
    <col min="11796" max="11796" width="23.42578125" style="672" bestFit="1" customWidth="1"/>
    <col min="11797" max="11799" width="9.140625" style="672"/>
    <col min="11800" max="11800" width="11.28515625" style="672" customWidth="1"/>
    <col min="11801" max="11801" width="10.28515625" style="672" customWidth="1"/>
    <col min="11802" max="12009" width="9.140625" style="672"/>
    <col min="12010" max="12010" width="2.85546875" style="672" customWidth="1"/>
    <col min="12011" max="12011" width="13.140625" style="672" customWidth="1"/>
    <col min="12012" max="12012" width="60.28515625" style="672" customWidth="1"/>
    <col min="12013" max="12017" width="10.85546875" style="672" bestFit="1" customWidth="1"/>
    <col min="12018" max="12018" width="11.85546875" style="672" bestFit="1" customWidth="1"/>
    <col min="12019" max="12019" width="14.28515625" style="672" bestFit="1" customWidth="1"/>
    <col min="12020" max="12020" width="17.42578125" style="672" bestFit="1" customWidth="1"/>
    <col min="12021" max="12023" width="17.5703125" style="672" bestFit="1" customWidth="1"/>
    <col min="12024" max="12030" width="21" style="672" bestFit="1" customWidth="1"/>
    <col min="12031" max="12038" width="21.140625" style="672" bestFit="1" customWidth="1"/>
    <col min="12039" max="12039" width="22.7109375" style="672" customWidth="1"/>
    <col min="12040" max="12040" width="22" style="672" customWidth="1"/>
    <col min="12041" max="12041" width="22.7109375" style="672" customWidth="1"/>
    <col min="12042" max="12047" width="21.140625" style="672" bestFit="1" customWidth="1"/>
    <col min="12048" max="12048" width="19.5703125" style="672" customWidth="1"/>
    <col min="12049" max="12049" width="21.140625" style="672" bestFit="1" customWidth="1"/>
    <col min="12050" max="12050" width="22.7109375" style="672" customWidth="1"/>
    <col min="12051" max="12051" width="22" style="672" customWidth="1"/>
    <col min="12052" max="12052" width="23.42578125" style="672" bestFit="1" customWidth="1"/>
    <col min="12053" max="12055" width="9.140625" style="672"/>
    <col min="12056" max="12056" width="11.28515625" style="672" customWidth="1"/>
    <col min="12057" max="12057" width="10.28515625" style="672" customWidth="1"/>
    <col min="12058" max="12265" width="9.140625" style="672"/>
    <col min="12266" max="12266" width="2.85546875" style="672" customWidth="1"/>
    <col min="12267" max="12267" width="13.140625" style="672" customWidth="1"/>
    <col min="12268" max="12268" width="60.28515625" style="672" customWidth="1"/>
    <col min="12269" max="12273" width="10.85546875" style="672" bestFit="1" customWidth="1"/>
    <col min="12274" max="12274" width="11.85546875" style="672" bestFit="1" customWidth="1"/>
    <col min="12275" max="12275" width="14.28515625" style="672" bestFit="1" customWidth="1"/>
    <col min="12276" max="12276" width="17.42578125" style="672" bestFit="1" customWidth="1"/>
    <col min="12277" max="12279" width="17.5703125" style="672" bestFit="1" customWidth="1"/>
    <col min="12280" max="12286" width="21" style="672" bestFit="1" customWidth="1"/>
    <col min="12287" max="12294" width="21.140625" style="672" bestFit="1" customWidth="1"/>
    <col min="12295" max="12295" width="22.7109375" style="672" customWidth="1"/>
    <col min="12296" max="12296" width="22" style="672" customWidth="1"/>
    <col min="12297" max="12297" width="22.7109375" style="672" customWidth="1"/>
    <col min="12298" max="12303" width="21.140625" style="672" bestFit="1" customWidth="1"/>
    <col min="12304" max="12304" width="19.5703125" style="672" customWidth="1"/>
    <col min="12305" max="12305" width="21.140625" style="672" bestFit="1" customWidth="1"/>
    <col min="12306" max="12306" width="22.7109375" style="672" customWidth="1"/>
    <col min="12307" max="12307" width="22" style="672" customWidth="1"/>
    <col min="12308" max="12308" width="23.42578125" style="672" bestFit="1" customWidth="1"/>
    <col min="12309" max="12311" width="9.140625" style="672"/>
    <col min="12312" max="12312" width="11.28515625" style="672" customWidth="1"/>
    <col min="12313" max="12313" width="10.28515625" style="672" customWidth="1"/>
    <col min="12314" max="12521" width="9.140625" style="672"/>
    <col min="12522" max="12522" width="2.85546875" style="672" customWidth="1"/>
    <col min="12523" max="12523" width="13.140625" style="672" customWidth="1"/>
    <col min="12524" max="12524" width="60.28515625" style="672" customWidth="1"/>
    <col min="12525" max="12529" width="10.85546875" style="672" bestFit="1" customWidth="1"/>
    <col min="12530" max="12530" width="11.85546875" style="672" bestFit="1" customWidth="1"/>
    <col min="12531" max="12531" width="14.28515625" style="672" bestFit="1" customWidth="1"/>
    <col min="12532" max="12532" width="17.42578125" style="672" bestFit="1" customWidth="1"/>
    <col min="12533" max="12535" width="17.5703125" style="672" bestFit="1" customWidth="1"/>
    <col min="12536" max="12542" width="21" style="672" bestFit="1" customWidth="1"/>
    <col min="12543" max="12550" width="21.140625" style="672" bestFit="1" customWidth="1"/>
    <col min="12551" max="12551" width="22.7109375" style="672" customWidth="1"/>
    <col min="12552" max="12552" width="22" style="672" customWidth="1"/>
    <col min="12553" max="12553" width="22.7109375" style="672" customWidth="1"/>
    <col min="12554" max="12559" width="21.140625" style="672" bestFit="1" customWidth="1"/>
    <col min="12560" max="12560" width="19.5703125" style="672" customWidth="1"/>
    <col min="12561" max="12561" width="21.140625" style="672" bestFit="1" customWidth="1"/>
    <col min="12562" max="12562" width="22.7109375" style="672" customWidth="1"/>
    <col min="12563" max="12563" width="22" style="672" customWidth="1"/>
    <col min="12564" max="12564" width="23.42578125" style="672" bestFit="1" customWidth="1"/>
    <col min="12565" max="12567" width="9.140625" style="672"/>
    <col min="12568" max="12568" width="11.28515625" style="672" customWidth="1"/>
    <col min="12569" max="12569" width="10.28515625" style="672" customWidth="1"/>
    <col min="12570" max="12777" width="9.140625" style="672"/>
    <col min="12778" max="12778" width="2.85546875" style="672" customWidth="1"/>
    <col min="12779" max="12779" width="13.140625" style="672" customWidth="1"/>
    <col min="12780" max="12780" width="60.28515625" style="672" customWidth="1"/>
    <col min="12781" max="12785" width="10.85546875" style="672" bestFit="1" customWidth="1"/>
    <col min="12786" max="12786" width="11.85546875" style="672" bestFit="1" customWidth="1"/>
    <col min="12787" max="12787" width="14.28515625" style="672" bestFit="1" customWidth="1"/>
    <col min="12788" max="12788" width="17.42578125" style="672" bestFit="1" customWidth="1"/>
    <col min="12789" max="12791" width="17.5703125" style="672" bestFit="1" customWidth="1"/>
    <col min="12792" max="12798" width="21" style="672" bestFit="1" customWidth="1"/>
    <col min="12799" max="12806" width="21.140625" style="672" bestFit="1" customWidth="1"/>
    <col min="12807" max="12807" width="22.7109375" style="672" customWidth="1"/>
    <col min="12808" max="12808" width="22" style="672" customWidth="1"/>
    <col min="12809" max="12809" width="22.7109375" style="672" customWidth="1"/>
    <col min="12810" max="12815" width="21.140625" style="672" bestFit="1" customWidth="1"/>
    <col min="12816" max="12816" width="19.5703125" style="672" customWidth="1"/>
    <col min="12817" max="12817" width="21.140625" style="672" bestFit="1" customWidth="1"/>
    <col min="12818" max="12818" width="22.7109375" style="672" customWidth="1"/>
    <col min="12819" max="12819" width="22" style="672" customWidth="1"/>
    <col min="12820" max="12820" width="23.42578125" style="672" bestFit="1" customWidth="1"/>
    <col min="12821" max="12823" width="9.140625" style="672"/>
    <col min="12824" max="12824" width="11.28515625" style="672" customWidth="1"/>
    <col min="12825" max="12825" width="10.28515625" style="672" customWidth="1"/>
    <col min="12826" max="13033" width="9.140625" style="672"/>
    <col min="13034" max="13034" width="2.85546875" style="672" customWidth="1"/>
    <col min="13035" max="13035" width="13.140625" style="672" customWidth="1"/>
    <col min="13036" max="13036" width="60.28515625" style="672" customWidth="1"/>
    <col min="13037" max="13041" width="10.85546875" style="672" bestFit="1" customWidth="1"/>
    <col min="13042" max="13042" width="11.85546875" style="672" bestFit="1" customWidth="1"/>
    <col min="13043" max="13043" width="14.28515625" style="672" bestFit="1" customWidth="1"/>
    <col min="13044" max="13044" width="17.42578125" style="672" bestFit="1" customWidth="1"/>
    <col min="13045" max="13047" width="17.5703125" style="672" bestFit="1" customWidth="1"/>
    <col min="13048" max="13054" width="21" style="672" bestFit="1" customWidth="1"/>
    <col min="13055" max="13062" width="21.140625" style="672" bestFit="1" customWidth="1"/>
    <col min="13063" max="13063" width="22.7109375" style="672" customWidth="1"/>
    <col min="13064" max="13064" width="22" style="672" customWidth="1"/>
    <col min="13065" max="13065" width="22.7109375" style="672" customWidth="1"/>
    <col min="13066" max="13071" width="21.140625" style="672" bestFit="1" customWidth="1"/>
    <col min="13072" max="13072" width="19.5703125" style="672" customWidth="1"/>
    <col min="13073" max="13073" width="21.140625" style="672" bestFit="1" customWidth="1"/>
    <col min="13074" max="13074" width="22.7109375" style="672" customWidth="1"/>
    <col min="13075" max="13075" width="22" style="672" customWidth="1"/>
    <col min="13076" max="13076" width="23.42578125" style="672" bestFit="1" customWidth="1"/>
    <col min="13077" max="13079" width="9.140625" style="672"/>
    <col min="13080" max="13080" width="11.28515625" style="672" customWidth="1"/>
    <col min="13081" max="13081" width="10.28515625" style="672" customWidth="1"/>
    <col min="13082" max="13289" width="9.140625" style="672"/>
    <col min="13290" max="13290" width="2.85546875" style="672" customWidth="1"/>
    <col min="13291" max="13291" width="13.140625" style="672" customWidth="1"/>
    <col min="13292" max="13292" width="60.28515625" style="672" customWidth="1"/>
    <col min="13293" max="13297" width="10.85546875" style="672" bestFit="1" customWidth="1"/>
    <col min="13298" max="13298" width="11.85546875" style="672" bestFit="1" customWidth="1"/>
    <col min="13299" max="13299" width="14.28515625" style="672" bestFit="1" customWidth="1"/>
    <col min="13300" max="13300" width="17.42578125" style="672" bestFit="1" customWidth="1"/>
    <col min="13301" max="13303" width="17.5703125" style="672" bestFit="1" customWidth="1"/>
    <col min="13304" max="13310" width="21" style="672" bestFit="1" customWidth="1"/>
    <col min="13311" max="13318" width="21.140625" style="672" bestFit="1" customWidth="1"/>
    <col min="13319" max="13319" width="22.7109375" style="672" customWidth="1"/>
    <col min="13320" max="13320" width="22" style="672" customWidth="1"/>
    <col min="13321" max="13321" width="22.7109375" style="672" customWidth="1"/>
    <col min="13322" max="13327" width="21.140625" style="672" bestFit="1" customWidth="1"/>
    <col min="13328" max="13328" width="19.5703125" style="672" customWidth="1"/>
    <col min="13329" max="13329" width="21.140625" style="672" bestFit="1" customWidth="1"/>
    <col min="13330" max="13330" width="22.7109375" style="672" customWidth="1"/>
    <col min="13331" max="13331" width="22" style="672" customWidth="1"/>
    <col min="13332" max="13332" width="23.42578125" style="672" bestFit="1" customWidth="1"/>
    <col min="13333" max="13335" width="9.140625" style="672"/>
    <col min="13336" max="13336" width="11.28515625" style="672" customWidth="1"/>
    <col min="13337" max="13337" width="10.28515625" style="672" customWidth="1"/>
    <col min="13338" max="13545" width="9.140625" style="672"/>
    <col min="13546" max="13546" width="2.85546875" style="672" customWidth="1"/>
    <col min="13547" max="13547" width="13.140625" style="672" customWidth="1"/>
    <col min="13548" max="13548" width="60.28515625" style="672" customWidth="1"/>
    <col min="13549" max="13553" width="10.85546875" style="672" bestFit="1" customWidth="1"/>
    <col min="13554" max="13554" width="11.85546875" style="672" bestFit="1" customWidth="1"/>
    <col min="13555" max="13555" width="14.28515625" style="672" bestFit="1" customWidth="1"/>
    <col min="13556" max="13556" width="17.42578125" style="672" bestFit="1" customWidth="1"/>
    <col min="13557" max="13559" width="17.5703125" style="672" bestFit="1" customWidth="1"/>
    <col min="13560" max="13566" width="21" style="672" bestFit="1" customWidth="1"/>
    <col min="13567" max="13574" width="21.140625" style="672" bestFit="1" customWidth="1"/>
    <col min="13575" max="13575" width="22.7109375" style="672" customWidth="1"/>
    <col min="13576" max="13576" width="22" style="672" customWidth="1"/>
    <col min="13577" max="13577" width="22.7109375" style="672" customWidth="1"/>
    <col min="13578" max="13583" width="21.140625" style="672" bestFit="1" customWidth="1"/>
    <col min="13584" max="13584" width="19.5703125" style="672" customWidth="1"/>
    <col min="13585" max="13585" width="21.140625" style="672" bestFit="1" customWidth="1"/>
    <col min="13586" max="13586" width="22.7109375" style="672" customWidth="1"/>
    <col min="13587" max="13587" width="22" style="672" customWidth="1"/>
    <col min="13588" max="13588" width="23.42578125" style="672" bestFit="1" customWidth="1"/>
    <col min="13589" max="13591" width="9.140625" style="672"/>
    <col min="13592" max="13592" width="11.28515625" style="672" customWidth="1"/>
    <col min="13593" max="13593" width="10.28515625" style="672" customWidth="1"/>
    <col min="13594" max="13801" width="9.140625" style="672"/>
    <col min="13802" max="13802" width="2.85546875" style="672" customWidth="1"/>
    <col min="13803" max="13803" width="13.140625" style="672" customWidth="1"/>
    <col min="13804" max="13804" width="60.28515625" style="672" customWidth="1"/>
    <col min="13805" max="13809" width="10.85546875" style="672" bestFit="1" customWidth="1"/>
    <col min="13810" max="13810" width="11.85546875" style="672" bestFit="1" customWidth="1"/>
    <col min="13811" max="13811" width="14.28515625" style="672" bestFit="1" customWidth="1"/>
    <col min="13812" max="13812" width="17.42578125" style="672" bestFit="1" customWidth="1"/>
    <col min="13813" max="13815" width="17.5703125" style="672" bestFit="1" customWidth="1"/>
    <col min="13816" max="13822" width="21" style="672" bestFit="1" customWidth="1"/>
    <col min="13823" max="13830" width="21.140625" style="672" bestFit="1" customWidth="1"/>
    <col min="13831" max="13831" width="22.7109375" style="672" customWidth="1"/>
    <col min="13832" max="13832" width="22" style="672" customWidth="1"/>
    <col min="13833" max="13833" width="22.7109375" style="672" customWidth="1"/>
    <col min="13834" max="13839" width="21.140625" style="672" bestFit="1" customWidth="1"/>
    <col min="13840" max="13840" width="19.5703125" style="672" customWidth="1"/>
    <col min="13841" max="13841" width="21.140625" style="672" bestFit="1" customWidth="1"/>
    <col min="13842" max="13842" width="22.7109375" style="672" customWidth="1"/>
    <col min="13843" max="13843" width="22" style="672" customWidth="1"/>
    <col min="13844" max="13844" width="23.42578125" style="672" bestFit="1" customWidth="1"/>
    <col min="13845" max="13847" width="9.140625" style="672"/>
    <col min="13848" max="13848" width="11.28515625" style="672" customWidth="1"/>
    <col min="13849" max="13849" width="10.28515625" style="672" customWidth="1"/>
    <col min="13850" max="14057" width="9.140625" style="672"/>
    <col min="14058" max="14058" width="2.85546875" style="672" customWidth="1"/>
    <col min="14059" max="14059" width="13.140625" style="672" customWidth="1"/>
    <col min="14060" max="14060" width="60.28515625" style="672" customWidth="1"/>
    <col min="14061" max="14065" width="10.85546875" style="672" bestFit="1" customWidth="1"/>
    <col min="14066" max="14066" width="11.85546875" style="672" bestFit="1" customWidth="1"/>
    <col min="14067" max="14067" width="14.28515625" style="672" bestFit="1" customWidth="1"/>
    <col min="14068" max="14068" width="17.42578125" style="672" bestFit="1" customWidth="1"/>
    <col min="14069" max="14071" width="17.5703125" style="672" bestFit="1" customWidth="1"/>
    <col min="14072" max="14078" width="21" style="672" bestFit="1" customWidth="1"/>
    <col min="14079" max="14086" width="21.140625" style="672" bestFit="1" customWidth="1"/>
    <col min="14087" max="14087" width="22.7109375" style="672" customWidth="1"/>
    <col min="14088" max="14088" width="22" style="672" customWidth="1"/>
    <col min="14089" max="14089" width="22.7109375" style="672" customWidth="1"/>
    <col min="14090" max="14095" width="21.140625" style="672" bestFit="1" customWidth="1"/>
    <col min="14096" max="14096" width="19.5703125" style="672" customWidth="1"/>
    <col min="14097" max="14097" width="21.140625" style="672" bestFit="1" customWidth="1"/>
    <col min="14098" max="14098" width="22.7109375" style="672" customWidth="1"/>
    <col min="14099" max="14099" width="22" style="672" customWidth="1"/>
    <col min="14100" max="14100" width="23.42578125" style="672" bestFit="1" customWidth="1"/>
    <col min="14101" max="14103" width="9.140625" style="672"/>
    <col min="14104" max="14104" width="11.28515625" style="672" customWidth="1"/>
    <col min="14105" max="14105" width="10.28515625" style="672" customWidth="1"/>
    <col min="14106" max="14313" width="9.140625" style="672"/>
    <col min="14314" max="14314" width="2.85546875" style="672" customWidth="1"/>
    <col min="14315" max="14315" width="13.140625" style="672" customWidth="1"/>
    <col min="14316" max="14316" width="60.28515625" style="672" customWidth="1"/>
    <col min="14317" max="14321" width="10.85546875" style="672" bestFit="1" customWidth="1"/>
    <col min="14322" max="14322" width="11.85546875" style="672" bestFit="1" customWidth="1"/>
    <col min="14323" max="14323" width="14.28515625" style="672" bestFit="1" customWidth="1"/>
    <col min="14324" max="14324" width="17.42578125" style="672" bestFit="1" customWidth="1"/>
    <col min="14325" max="14327" width="17.5703125" style="672" bestFit="1" customWidth="1"/>
    <col min="14328" max="14334" width="21" style="672" bestFit="1" customWidth="1"/>
    <col min="14335" max="14342" width="21.140625" style="672" bestFit="1" customWidth="1"/>
    <col min="14343" max="14343" width="22.7109375" style="672" customWidth="1"/>
    <col min="14344" max="14344" width="22" style="672" customWidth="1"/>
    <col min="14345" max="14345" width="22.7109375" style="672" customWidth="1"/>
    <col min="14346" max="14351" width="21.140625" style="672" bestFit="1" customWidth="1"/>
    <col min="14352" max="14352" width="19.5703125" style="672" customWidth="1"/>
    <col min="14353" max="14353" width="21.140625" style="672" bestFit="1" customWidth="1"/>
    <col min="14354" max="14354" width="22.7109375" style="672" customWidth="1"/>
    <col min="14355" max="14355" width="22" style="672" customWidth="1"/>
    <col min="14356" max="14356" width="23.42578125" style="672" bestFit="1" customWidth="1"/>
    <col min="14357" max="14359" width="9.140625" style="672"/>
    <col min="14360" max="14360" width="11.28515625" style="672" customWidth="1"/>
    <col min="14361" max="14361" width="10.28515625" style="672" customWidth="1"/>
    <col min="14362" max="14569" width="9.140625" style="672"/>
    <col min="14570" max="14570" width="2.85546875" style="672" customWidth="1"/>
    <col min="14571" max="14571" width="13.140625" style="672" customWidth="1"/>
    <col min="14572" max="14572" width="60.28515625" style="672" customWidth="1"/>
    <col min="14573" max="14577" width="10.85546875" style="672" bestFit="1" customWidth="1"/>
    <col min="14578" max="14578" width="11.85546875" style="672" bestFit="1" customWidth="1"/>
    <col min="14579" max="14579" width="14.28515625" style="672" bestFit="1" customWidth="1"/>
    <col min="14580" max="14580" width="17.42578125" style="672" bestFit="1" customWidth="1"/>
    <col min="14581" max="14583" width="17.5703125" style="672" bestFit="1" customWidth="1"/>
    <col min="14584" max="14590" width="21" style="672" bestFit="1" customWidth="1"/>
    <col min="14591" max="14598" width="21.140625" style="672" bestFit="1" customWidth="1"/>
    <col min="14599" max="14599" width="22.7109375" style="672" customWidth="1"/>
    <col min="14600" max="14600" width="22" style="672" customWidth="1"/>
    <col min="14601" max="14601" width="22.7109375" style="672" customWidth="1"/>
    <col min="14602" max="14607" width="21.140625" style="672" bestFit="1" customWidth="1"/>
    <col min="14608" max="14608" width="19.5703125" style="672" customWidth="1"/>
    <col min="14609" max="14609" width="21.140625" style="672" bestFit="1" customWidth="1"/>
    <col min="14610" max="14610" width="22.7109375" style="672" customWidth="1"/>
    <col min="14611" max="14611" width="22" style="672" customWidth="1"/>
    <col min="14612" max="14612" width="23.42578125" style="672" bestFit="1" customWidth="1"/>
    <col min="14613" max="14615" width="9.140625" style="672"/>
    <col min="14616" max="14616" width="11.28515625" style="672" customWidth="1"/>
    <col min="14617" max="14617" width="10.28515625" style="672" customWidth="1"/>
    <col min="14618" max="14825" width="9.140625" style="672"/>
    <col min="14826" max="14826" width="2.85546875" style="672" customWidth="1"/>
    <col min="14827" max="14827" width="13.140625" style="672" customWidth="1"/>
    <col min="14828" max="14828" width="60.28515625" style="672" customWidth="1"/>
    <col min="14829" max="14833" width="10.85546875" style="672" bestFit="1" customWidth="1"/>
    <col min="14834" max="14834" width="11.85546875" style="672" bestFit="1" customWidth="1"/>
    <col min="14835" max="14835" width="14.28515625" style="672" bestFit="1" customWidth="1"/>
    <col min="14836" max="14836" width="17.42578125" style="672" bestFit="1" customWidth="1"/>
    <col min="14837" max="14839" width="17.5703125" style="672" bestFit="1" customWidth="1"/>
    <col min="14840" max="14846" width="21" style="672" bestFit="1" customWidth="1"/>
    <col min="14847" max="14854" width="21.140625" style="672" bestFit="1" customWidth="1"/>
    <col min="14855" max="14855" width="22.7109375" style="672" customWidth="1"/>
    <col min="14856" max="14856" width="22" style="672" customWidth="1"/>
    <col min="14857" max="14857" width="22.7109375" style="672" customWidth="1"/>
    <col min="14858" max="14863" width="21.140625" style="672" bestFit="1" customWidth="1"/>
    <col min="14864" max="14864" width="19.5703125" style="672" customWidth="1"/>
    <col min="14865" max="14865" width="21.140625" style="672" bestFit="1" customWidth="1"/>
    <col min="14866" max="14866" width="22.7109375" style="672" customWidth="1"/>
    <col min="14867" max="14867" width="22" style="672" customWidth="1"/>
    <col min="14868" max="14868" width="23.42578125" style="672" bestFit="1" customWidth="1"/>
    <col min="14869" max="14871" width="9.140625" style="672"/>
    <col min="14872" max="14872" width="11.28515625" style="672" customWidth="1"/>
    <col min="14873" max="14873" width="10.28515625" style="672" customWidth="1"/>
    <col min="14874" max="15081" width="9.140625" style="672"/>
    <col min="15082" max="15082" width="2.85546875" style="672" customWidth="1"/>
    <col min="15083" max="15083" width="13.140625" style="672" customWidth="1"/>
    <col min="15084" max="15084" width="60.28515625" style="672" customWidth="1"/>
    <col min="15085" max="15089" width="10.85546875" style="672" bestFit="1" customWidth="1"/>
    <col min="15090" max="15090" width="11.85546875" style="672" bestFit="1" customWidth="1"/>
    <col min="15091" max="15091" width="14.28515625" style="672" bestFit="1" customWidth="1"/>
    <col min="15092" max="15092" width="17.42578125" style="672" bestFit="1" customWidth="1"/>
    <col min="15093" max="15095" width="17.5703125" style="672" bestFit="1" customWidth="1"/>
    <col min="15096" max="15102" width="21" style="672" bestFit="1" customWidth="1"/>
    <col min="15103" max="15110" width="21.140625" style="672" bestFit="1" customWidth="1"/>
    <col min="15111" max="15111" width="22.7109375" style="672" customWidth="1"/>
    <col min="15112" max="15112" width="22" style="672" customWidth="1"/>
    <col min="15113" max="15113" width="22.7109375" style="672" customWidth="1"/>
    <col min="15114" max="15119" width="21.140625" style="672" bestFit="1" customWidth="1"/>
    <col min="15120" max="15120" width="19.5703125" style="672" customWidth="1"/>
    <col min="15121" max="15121" width="21.140625" style="672" bestFit="1" customWidth="1"/>
    <col min="15122" max="15122" width="22.7109375" style="672" customWidth="1"/>
    <col min="15123" max="15123" width="22" style="672" customWidth="1"/>
    <col min="15124" max="15124" width="23.42578125" style="672" bestFit="1" customWidth="1"/>
    <col min="15125" max="15127" width="9.140625" style="672"/>
    <col min="15128" max="15128" width="11.28515625" style="672" customWidth="1"/>
    <col min="15129" max="15129" width="10.28515625" style="672" customWidth="1"/>
    <col min="15130" max="15337" width="9.140625" style="672"/>
    <col min="15338" max="15338" width="2.85546875" style="672" customWidth="1"/>
    <col min="15339" max="15339" width="13.140625" style="672" customWidth="1"/>
    <col min="15340" max="15340" width="60.28515625" style="672" customWidth="1"/>
    <col min="15341" max="15345" width="10.85546875" style="672" bestFit="1" customWidth="1"/>
    <col min="15346" max="15346" width="11.85546875" style="672" bestFit="1" customWidth="1"/>
    <col min="15347" max="15347" width="14.28515625" style="672" bestFit="1" customWidth="1"/>
    <col min="15348" max="15348" width="17.42578125" style="672" bestFit="1" customWidth="1"/>
    <col min="15349" max="15351" width="17.5703125" style="672" bestFit="1" customWidth="1"/>
    <col min="15352" max="15358" width="21" style="672" bestFit="1" customWidth="1"/>
    <col min="15359" max="15366" width="21.140625" style="672" bestFit="1" customWidth="1"/>
    <col min="15367" max="15367" width="22.7109375" style="672" customWidth="1"/>
    <col min="15368" max="15368" width="22" style="672" customWidth="1"/>
    <col min="15369" max="15369" width="22.7109375" style="672" customWidth="1"/>
    <col min="15370" max="15375" width="21.140625" style="672" bestFit="1" customWidth="1"/>
    <col min="15376" max="15376" width="19.5703125" style="672" customWidth="1"/>
    <col min="15377" max="15377" width="21.140625" style="672" bestFit="1" customWidth="1"/>
    <col min="15378" max="15378" width="22.7109375" style="672" customWidth="1"/>
    <col min="15379" max="15379" width="22" style="672" customWidth="1"/>
    <col min="15380" max="15380" width="23.42578125" style="672" bestFit="1" customWidth="1"/>
    <col min="15381" max="15383" width="9.140625" style="672"/>
    <col min="15384" max="15384" width="11.28515625" style="672" customWidth="1"/>
    <col min="15385" max="15385" width="10.28515625" style="672" customWidth="1"/>
    <col min="15386" max="15593" width="9.140625" style="672"/>
    <col min="15594" max="15594" width="2.85546875" style="672" customWidth="1"/>
    <col min="15595" max="15595" width="13.140625" style="672" customWidth="1"/>
    <col min="15596" max="15596" width="60.28515625" style="672" customWidth="1"/>
    <col min="15597" max="15601" width="10.85546875" style="672" bestFit="1" customWidth="1"/>
    <col min="15602" max="15602" width="11.85546875" style="672" bestFit="1" customWidth="1"/>
    <col min="15603" max="15603" width="14.28515625" style="672" bestFit="1" customWidth="1"/>
    <col min="15604" max="15604" width="17.42578125" style="672" bestFit="1" customWidth="1"/>
    <col min="15605" max="15607" width="17.5703125" style="672" bestFit="1" customWidth="1"/>
    <col min="15608" max="15614" width="21" style="672" bestFit="1" customWidth="1"/>
    <col min="15615" max="15622" width="21.140625" style="672" bestFit="1" customWidth="1"/>
    <col min="15623" max="15623" width="22.7109375" style="672" customWidth="1"/>
    <col min="15624" max="15624" width="22" style="672" customWidth="1"/>
    <col min="15625" max="15625" width="22.7109375" style="672" customWidth="1"/>
    <col min="15626" max="15631" width="21.140625" style="672" bestFit="1" customWidth="1"/>
    <col min="15632" max="15632" width="19.5703125" style="672" customWidth="1"/>
    <col min="15633" max="15633" width="21.140625" style="672" bestFit="1" customWidth="1"/>
    <col min="15634" max="15634" width="22.7109375" style="672" customWidth="1"/>
    <col min="15635" max="15635" width="22" style="672" customWidth="1"/>
    <col min="15636" max="15636" width="23.42578125" style="672" bestFit="1" customWidth="1"/>
    <col min="15637" max="15639" width="9.140625" style="672"/>
    <col min="15640" max="15640" width="11.28515625" style="672" customWidth="1"/>
    <col min="15641" max="15641" width="10.28515625" style="672" customWidth="1"/>
    <col min="15642" max="15849" width="9.140625" style="672"/>
    <col min="15850" max="15850" width="2.85546875" style="672" customWidth="1"/>
    <col min="15851" max="15851" width="13.140625" style="672" customWidth="1"/>
    <col min="15852" max="15852" width="60.28515625" style="672" customWidth="1"/>
    <col min="15853" max="15857" width="10.85546875" style="672" bestFit="1" customWidth="1"/>
    <col min="15858" max="15858" width="11.85546875" style="672" bestFit="1" customWidth="1"/>
    <col min="15859" max="15859" width="14.28515625" style="672" bestFit="1" customWidth="1"/>
    <col min="15860" max="15860" width="17.42578125" style="672" bestFit="1" customWidth="1"/>
    <col min="15861" max="15863" width="17.5703125" style="672" bestFit="1" customWidth="1"/>
    <col min="15864" max="15870" width="21" style="672" bestFit="1" customWidth="1"/>
    <col min="15871" max="15878" width="21.140625" style="672" bestFit="1" customWidth="1"/>
    <col min="15879" max="15879" width="22.7109375" style="672" customWidth="1"/>
    <col min="15880" max="15880" width="22" style="672" customWidth="1"/>
    <col min="15881" max="15881" width="22.7109375" style="672" customWidth="1"/>
    <col min="15882" max="15887" width="21.140625" style="672" bestFit="1" customWidth="1"/>
    <col min="15888" max="15888" width="19.5703125" style="672" customWidth="1"/>
    <col min="15889" max="15889" width="21.140625" style="672" bestFit="1" customWidth="1"/>
    <col min="15890" max="15890" width="22.7109375" style="672" customWidth="1"/>
    <col min="15891" max="15891" width="22" style="672" customWidth="1"/>
    <col min="15892" max="15892" width="23.42578125" style="672" bestFit="1" customWidth="1"/>
    <col min="15893" max="15895" width="9.140625" style="672"/>
    <col min="15896" max="15896" width="11.28515625" style="672" customWidth="1"/>
    <col min="15897" max="15897" width="10.28515625" style="672" customWidth="1"/>
    <col min="15898" max="16105" width="9.140625" style="672"/>
    <col min="16106" max="16106" width="2.85546875" style="672" customWidth="1"/>
    <col min="16107" max="16107" width="13.140625" style="672" customWidth="1"/>
    <col min="16108" max="16108" width="60.28515625" style="672" customWidth="1"/>
    <col min="16109" max="16113" width="10.85546875" style="672" bestFit="1" customWidth="1"/>
    <col min="16114" max="16114" width="11.85546875" style="672" bestFit="1" customWidth="1"/>
    <col min="16115" max="16115" width="14.28515625" style="672" bestFit="1" customWidth="1"/>
    <col min="16116" max="16116" width="17.42578125" style="672" bestFit="1" customWidth="1"/>
    <col min="16117" max="16119" width="17.5703125" style="672" bestFit="1" customWidth="1"/>
    <col min="16120" max="16126" width="21" style="672" bestFit="1" customWidth="1"/>
    <col min="16127" max="16134" width="21.140625" style="672" bestFit="1" customWidth="1"/>
    <col min="16135" max="16135" width="22.7109375" style="672" customWidth="1"/>
    <col min="16136" max="16136" width="22" style="672" customWidth="1"/>
    <col min="16137" max="16137" width="22.7109375" style="672" customWidth="1"/>
    <col min="16138" max="16143" width="21.140625" style="672" bestFit="1" customWidth="1"/>
    <col min="16144" max="16144" width="19.5703125" style="672" customWidth="1"/>
    <col min="16145" max="16145" width="21.140625" style="672" bestFit="1" customWidth="1"/>
    <col min="16146" max="16146" width="22.7109375" style="672" customWidth="1"/>
    <col min="16147" max="16147" width="22" style="672" customWidth="1"/>
    <col min="16148" max="16148" width="23.42578125" style="672" bestFit="1" customWidth="1"/>
    <col min="16149" max="16151" width="9.140625" style="672"/>
    <col min="16152" max="16152" width="11.28515625" style="672" customWidth="1"/>
    <col min="16153" max="16153" width="10.28515625" style="672" customWidth="1"/>
    <col min="16154" max="16384" width="9.140625" style="672"/>
  </cols>
  <sheetData>
    <row r="1" spans="2:26" x14ac:dyDescent="0.25">
      <c r="B1" s="671"/>
    </row>
    <row r="2" spans="2:26" x14ac:dyDescent="0.25">
      <c r="B2" s="673"/>
      <c r="C2" s="673"/>
      <c r="D2" s="673"/>
      <c r="E2" s="674"/>
      <c r="F2" s="674"/>
      <c r="G2" s="674"/>
      <c r="H2" s="674"/>
      <c r="I2" s="674"/>
      <c r="J2" s="674"/>
      <c r="K2" s="674"/>
      <c r="L2" s="289" t="s">
        <v>0</v>
      </c>
      <c r="M2" s="674"/>
      <c r="N2" s="674"/>
      <c r="O2" s="674"/>
      <c r="P2" s="673"/>
      <c r="Q2" s="674"/>
      <c r="R2" s="674"/>
      <c r="S2" s="674"/>
      <c r="T2" s="674"/>
      <c r="U2" s="674"/>
      <c r="V2" s="674"/>
      <c r="W2" s="674"/>
      <c r="X2" s="674"/>
      <c r="Y2" s="674"/>
      <c r="Z2" s="674"/>
    </row>
    <row r="3" spans="2:26" x14ac:dyDescent="0.25">
      <c r="B3" s="675"/>
      <c r="C3" s="676"/>
      <c r="E3" s="675"/>
      <c r="F3" s="675"/>
      <c r="G3" s="675"/>
      <c r="H3" s="675"/>
      <c r="I3" s="675"/>
      <c r="J3" s="675"/>
      <c r="K3" s="675"/>
      <c r="L3" s="478" t="s">
        <v>552</v>
      </c>
      <c r="M3" s="675"/>
      <c r="N3" s="675"/>
      <c r="O3" s="675"/>
      <c r="P3" s="675"/>
      <c r="Q3" s="675"/>
      <c r="R3" s="675"/>
      <c r="S3" s="675"/>
      <c r="T3" s="675"/>
      <c r="U3" s="675"/>
      <c r="V3" s="675"/>
      <c r="W3" s="675"/>
      <c r="X3" s="676"/>
      <c r="Y3" s="676"/>
      <c r="Z3" s="676"/>
    </row>
    <row r="4" spans="2:26" x14ac:dyDescent="0.25">
      <c r="B4" s="673"/>
      <c r="C4" s="673"/>
      <c r="D4" s="673"/>
      <c r="E4" s="677"/>
      <c r="F4" s="677"/>
      <c r="G4" s="677"/>
      <c r="H4" s="677"/>
      <c r="I4" s="677"/>
      <c r="J4" s="677"/>
      <c r="K4" s="677"/>
      <c r="L4" s="678" t="s">
        <v>668</v>
      </c>
      <c r="M4" s="677"/>
      <c r="N4" s="677"/>
      <c r="O4" s="677"/>
      <c r="P4" s="673"/>
      <c r="Q4" s="677"/>
      <c r="R4" s="677"/>
      <c r="S4" s="677"/>
      <c r="T4" s="677"/>
      <c r="U4" s="677"/>
      <c r="V4" s="677"/>
      <c r="W4" s="677"/>
      <c r="X4" s="677"/>
      <c r="Y4" s="677"/>
      <c r="Z4" s="677"/>
    </row>
    <row r="5" spans="2:26" x14ac:dyDescent="0.25">
      <c r="B5" s="679"/>
      <c r="C5" s="679"/>
      <c r="D5" s="679"/>
      <c r="E5" s="677"/>
      <c r="F5" s="677"/>
      <c r="G5" s="677"/>
      <c r="H5" s="677"/>
      <c r="I5" s="677"/>
      <c r="J5" s="677"/>
      <c r="K5" s="677"/>
      <c r="L5" s="677"/>
      <c r="M5" s="677"/>
      <c r="N5" s="677"/>
      <c r="O5" s="677"/>
      <c r="P5" s="677"/>
      <c r="Q5" s="677"/>
      <c r="R5" s="677"/>
      <c r="S5" s="677"/>
      <c r="T5" s="677"/>
      <c r="V5" s="677"/>
      <c r="W5" s="677"/>
      <c r="X5" s="677"/>
      <c r="Y5" s="677"/>
      <c r="Z5" s="677"/>
    </row>
    <row r="6" spans="2:26" x14ac:dyDescent="0.25">
      <c r="B6" s="864" t="s">
        <v>669</v>
      </c>
      <c r="C6" s="680" t="s">
        <v>670</v>
      </c>
      <c r="D6" s="867" t="s">
        <v>671</v>
      </c>
      <c r="E6" s="867"/>
      <c r="F6" s="867"/>
      <c r="G6" s="867"/>
      <c r="H6" s="867" t="s">
        <v>671</v>
      </c>
      <c r="I6" s="867"/>
      <c r="J6" s="867"/>
      <c r="K6" s="867"/>
      <c r="L6" s="867" t="s">
        <v>672</v>
      </c>
      <c r="M6" s="867"/>
      <c r="N6" s="867"/>
      <c r="O6" s="867"/>
      <c r="P6" s="867" t="s">
        <v>673</v>
      </c>
      <c r="Q6" s="867"/>
      <c r="R6" s="867"/>
      <c r="S6" s="867"/>
      <c r="T6" s="681"/>
      <c r="U6" s="682"/>
      <c r="V6" s="682"/>
      <c r="W6" s="682"/>
    </row>
    <row r="7" spans="2:26" x14ac:dyDescent="0.25">
      <c r="B7" s="865"/>
      <c r="C7" s="683" t="s">
        <v>674</v>
      </c>
      <c r="D7" s="684" t="s">
        <v>675</v>
      </c>
      <c r="E7" s="684" t="s">
        <v>676</v>
      </c>
      <c r="F7" s="684" t="s">
        <v>677</v>
      </c>
      <c r="G7" s="684" t="s">
        <v>678</v>
      </c>
      <c r="H7" s="684" t="s">
        <v>675</v>
      </c>
      <c r="I7" s="684" t="s">
        <v>676</v>
      </c>
      <c r="J7" s="684" t="s">
        <v>677</v>
      </c>
      <c r="K7" s="684" t="s">
        <v>678</v>
      </c>
      <c r="L7" s="684" t="s">
        <v>675</v>
      </c>
      <c r="M7" s="684" t="s">
        <v>676</v>
      </c>
      <c r="N7" s="684" t="s">
        <v>677</v>
      </c>
      <c r="O7" s="684" t="s">
        <v>678</v>
      </c>
      <c r="P7" s="684" t="s">
        <v>675</v>
      </c>
      <c r="Q7" s="684" t="s">
        <v>676</v>
      </c>
      <c r="R7" s="684" t="s">
        <v>677</v>
      </c>
      <c r="S7" s="684" t="s">
        <v>678</v>
      </c>
      <c r="T7" s="684" t="s">
        <v>158</v>
      </c>
      <c r="U7" s="682"/>
      <c r="V7" s="682"/>
    </row>
    <row r="8" spans="2:26" x14ac:dyDescent="0.25">
      <c r="B8" s="866"/>
      <c r="C8" s="680" t="s">
        <v>679</v>
      </c>
      <c r="D8" s="685"/>
      <c r="E8" s="685"/>
      <c r="F8" s="685"/>
      <c r="G8" s="685"/>
      <c r="H8" s="685"/>
      <c r="I8" s="685"/>
      <c r="J8" s="685"/>
      <c r="K8" s="685"/>
      <c r="L8" s="685"/>
      <c r="M8" s="685"/>
      <c r="N8" s="685"/>
      <c r="O8" s="685"/>
      <c r="P8" s="685"/>
      <c r="Q8" s="685"/>
      <c r="R8" s="685"/>
      <c r="S8" s="685"/>
      <c r="T8" s="685"/>
      <c r="U8" s="682"/>
      <c r="V8" s="682"/>
    </row>
    <row r="9" spans="2:26" x14ac:dyDescent="0.25">
      <c r="B9" s="686"/>
      <c r="C9" s="686"/>
      <c r="D9" s="686"/>
      <c r="E9" s="686"/>
      <c r="F9" s="686"/>
      <c r="G9" s="686"/>
      <c r="H9" s="686"/>
      <c r="I9" s="686"/>
      <c r="J9" s="686"/>
      <c r="K9" s="686"/>
      <c r="L9" s="686"/>
      <c r="M9" s="686"/>
      <c r="N9" s="686"/>
      <c r="O9" s="686"/>
      <c r="P9" s="686"/>
      <c r="Q9" s="686"/>
      <c r="R9" s="686"/>
      <c r="S9" s="686"/>
      <c r="T9" s="686"/>
      <c r="U9" s="682"/>
      <c r="V9" s="682"/>
    </row>
    <row r="10" spans="2:26" x14ac:dyDescent="0.25">
      <c r="B10" s="687">
        <v>1.1000000000000001</v>
      </c>
      <c r="C10" s="688" t="s">
        <v>385</v>
      </c>
      <c r="D10" s="686"/>
      <c r="E10" s="686"/>
      <c r="F10" s="686"/>
      <c r="G10" s="686"/>
      <c r="H10" s="686"/>
      <c r="I10" s="686"/>
      <c r="J10" s="686"/>
      <c r="K10" s="686"/>
      <c r="L10" s="686"/>
      <c r="M10" s="686"/>
      <c r="N10" s="686"/>
      <c r="O10" s="686"/>
      <c r="P10" s="686"/>
      <c r="Q10" s="686"/>
      <c r="R10" s="686"/>
      <c r="S10" s="686"/>
      <c r="T10" s="686"/>
      <c r="U10" s="682"/>
      <c r="V10" s="682"/>
    </row>
    <row r="11" spans="2:26" x14ac:dyDescent="0.25">
      <c r="B11" s="686"/>
      <c r="C11" s="686" t="s">
        <v>680</v>
      </c>
      <c r="D11" s="689"/>
      <c r="E11" s="689"/>
      <c r="F11" s="689"/>
      <c r="G11" s="689"/>
      <c r="H11" s="689"/>
      <c r="I11" s="689"/>
      <c r="J11" s="689"/>
      <c r="K11" s="689"/>
      <c r="L11" s="689"/>
      <c r="M11" s="689"/>
      <c r="N11" s="689"/>
      <c r="O11" s="689"/>
      <c r="P11" s="689"/>
      <c r="Q11" s="689"/>
      <c r="R11" s="689"/>
      <c r="S11" s="689"/>
      <c r="T11" s="690"/>
      <c r="U11" s="682"/>
      <c r="V11" s="682"/>
    </row>
    <row r="12" spans="2:26" x14ac:dyDescent="0.25">
      <c r="B12" s="686"/>
      <c r="C12" s="686" t="s">
        <v>681</v>
      </c>
      <c r="D12" s="691"/>
      <c r="E12" s="691"/>
      <c r="F12" s="691"/>
      <c r="G12" s="691"/>
      <c r="H12" s="691"/>
      <c r="I12" s="691"/>
      <c r="J12" s="691"/>
      <c r="K12" s="691"/>
      <c r="L12" s="691"/>
      <c r="M12" s="691"/>
      <c r="N12" s="691"/>
      <c r="O12" s="691"/>
      <c r="P12" s="691"/>
      <c r="Q12" s="691"/>
      <c r="R12" s="691"/>
      <c r="S12" s="691"/>
      <c r="T12" s="690"/>
      <c r="U12" s="682"/>
      <c r="V12" s="682"/>
    </row>
    <row r="13" spans="2:26" x14ac:dyDescent="0.25">
      <c r="B13" s="686"/>
      <c r="C13" s="686" t="s">
        <v>254</v>
      </c>
      <c r="D13" s="689"/>
      <c r="E13" s="689"/>
      <c r="F13" s="689"/>
      <c r="G13" s="689"/>
      <c r="H13" s="689"/>
      <c r="I13" s="689"/>
      <c r="J13" s="689"/>
      <c r="K13" s="689"/>
      <c r="L13" s="689"/>
      <c r="M13" s="689"/>
      <c r="N13" s="689"/>
      <c r="O13" s="689"/>
      <c r="P13" s="689"/>
      <c r="Q13" s="689"/>
      <c r="R13" s="689"/>
      <c r="S13" s="689"/>
      <c r="T13" s="692"/>
      <c r="U13" s="693"/>
      <c r="V13" s="682"/>
    </row>
    <row r="14" spans="2:26" x14ac:dyDescent="0.25">
      <c r="B14" s="686"/>
      <c r="C14" s="686" t="s">
        <v>682</v>
      </c>
      <c r="D14" s="689"/>
      <c r="E14" s="689"/>
      <c r="F14" s="689"/>
      <c r="G14" s="689"/>
      <c r="H14" s="689"/>
      <c r="I14" s="689"/>
      <c r="J14" s="689"/>
      <c r="K14" s="689"/>
      <c r="L14" s="689"/>
      <c r="M14" s="689"/>
      <c r="N14" s="689"/>
      <c r="O14" s="689"/>
      <c r="P14" s="689"/>
      <c r="Q14" s="689"/>
      <c r="R14" s="689"/>
      <c r="S14" s="689"/>
      <c r="T14" s="690"/>
      <c r="U14" s="682"/>
      <c r="V14" s="682"/>
    </row>
    <row r="15" spans="2:26" x14ac:dyDescent="0.25">
      <c r="B15" s="686"/>
      <c r="C15" s="686" t="s">
        <v>683</v>
      </c>
      <c r="D15" s="689"/>
      <c r="E15" s="689"/>
      <c r="F15" s="689"/>
      <c r="G15" s="689"/>
      <c r="H15" s="689"/>
      <c r="I15" s="689"/>
      <c r="J15" s="689"/>
      <c r="K15" s="689"/>
      <c r="L15" s="689"/>
      <c r="M15" s="689"/>
      <c r="N15" s="689"/>
      <c r="O15" s="689"/>
      <c r="P15" s="689"/>
      <c r="Q15" s="689"/>
      <c r="R15" s="689"/>
      <c r="S15" s="689"/>
      <c r="T15" s="690"/>
      <c r="U15" s="682"/>
      <c r="V15" s="682"/>
    </row>
    <row r="16" spans="2:26" x14ac:dyDescent="0.25">
      <c r="B16" s="686"/>
      <c r="C16" s="686"/>
      <c r="D16" s="689"/>
      <c r="E16" s="689"/>
      <c r="F16" s="689"/>
      <c r="G16" s="689"/>
      <c r="H16" s="689"/>
      <c r="I16" s="689"/>
      <c r="J16" s="689"/>
      <c r="K16" s="689"/>
      <c r="L16" s="689"/>
      <c r="M16" s="689"/>
      <c r="N16" s="689"/>
      <c r="O16" s="689"/>
      <c r="P16" s="689"/>
      <c r="Q16" s="689"/>
      <c r="R16" s="689"/>
      <c r="S16" s="689"/>
      <c r="T16" s="690"/>
      <c r="U16" s="682"/>
      <c r="V16" s="682"/>
    </row>
    <row r="17" spans="2:22" s="697" customFormat="1" x14ac:dyDescent="0.25">
      <c r="B17" s="688">
        <v>1.2</v>
      </c>
      <c r="C17" s="688" t="s">
        <v>386</v>
      </c>
      <c r="D17" s="694"/>
      <c r="E17" s="694"/>
      <c r="F17" s="694"/>
      <c r="G17" s="694"/>
      <c r="H17" s="694"/>
      <c r="I17" s="694"/>
      <c r="J17" s="694"/>
      <c r="K17" s="694"/>
      <c r="L17" s="694"/>
      <c r="M17" s="694"/>
      <c r="N17" s="694"/>
      <c r="O17" s="694"/>
      <c r="P17" s="694"/>
      <c r="Q17" s="694"/>
      <c r="R17" s="694"/>
      <c r="S17" s="694"/>
      <c r="T17" s="695"/>
      <c r="U17" s="696"/>
      <c r="V17" s="696"/>
    </row>
    <row r="18" spans="2:22" x14ac:dyDescent="0.25">
      <c r="B18" s="686"/>
      <c r="C18" s="686" t="s">
        <v>680</v>
      </c>
      <c r="D18" s="690"/>
      <c r="E18" s="690"/>
      <c r="F18" s="690"/>
      <c r="G18" s="690"/>
      <c r="H18" s="690"/>
      <c r="I18" s="690"/>
      <c r="J18" s="690"/>
      <c r="K18" s="690"/>
      <c r="L18" s="690"/>
      <c r="M18" s="690"/>
      <c r="N18" s="690"/>
      <c r="O18" s="690"/>
      <c r="P18" s="690"/>
      <c r="Q18" s="690"/>
      <c r="R18" s="690"/>
      <c r="S18" s="690"/>
      <c r="T18" s="690"/>
      <c r="U18" s="682"/>
      <c r="V18" s="682"/>
    </row>
    <row r="19" spans="2:22" x14ac:dyDescent="0.25">
      <c r="B19" s="686"/>
      <c r="C19" s="686" t="s">
        <v>681</v>
      </c>
      <c r="D19" s="698"/>
      <c r="E19" s="698"/>
      <c r="F19" s="698"/>
      <c r="G19" s="698"/>
      <c r="H19" s="698"/>
      <c r="I19" s="698"/>
      <c r="J19" s="698"/>
      <c r="K19" s="698"/>
      <c r="L19" s="698"/>
      <c r="M19" s="698"/>
      <c r="N19" s="698"/>
      <c r="O19" s="698"/>
      <c r="P19" s="698"/>
      <c r="Q19" s="698"/>
      <c r="R19" s="698"/>
      <c r="S19" s="698"/>
      <c r="T19" s="690"/>
      <c r="U19" s="682"/>
      <c r="V19" s="682"/>
    </row>
    <row r="20" spans="2:22" x14ac:dyDescent="0.25">
      <c r="B20" s="686"/>
      <c r="C20" s="686" t="s">
        <v>254</v>
      </c>
      <c r="D20" s="690"/>
      <c r="E20" s="690"/>
      <c r="F20" s="690"/>
      <c r="G20" s="690"/>
      <c r="H20" s="690"/>
      <c r="I20" s="690"/>
      <c r="J20" s="690"/>
      <c r="K20" s="690"/>
      <c r="L20" s="690"/>
      <c r="M20" s="690"/>
      <c r="N20" s="690"/>
      <c r="O20" s="690"/>
      <c r="P20" s="690"/>
      <c r="Q20" s="690"/>
      <c r="R20" s="690"/>
      <c r="S20" s="690"/>
      <c r="T20" s="692"/>
      <c r="U20" s="693"/>
      <c r="V20" s="682"/>
    </row>
    <row r="21" spans="2:22" x14ac:dyDescent="0.25">
      <c r="B21" s="686"/>
      <c r="C21" s="686" t="s">
        <v>682</v>
      </c>
      <c r="D21" s="690"/>
      <c r="E21" s="690"/>
      <c r="F21" s="690"/>
      <c r="G21" s="690"/>
      <c r="H21" s="690"/>
      <c r="I21" s="690"/>
      <c r="J21" s="690"/>
      <c r="K21" s="690"/>
      <c r="L21" s="690"/>
      <c r="M21" s="690"/>
      <c r="N21" s="690"/>
      <c r="O21" s="690"/>
      <c r="P21" s="690"/>
      <c r="Q21" s="690"/>
      <c r="R21" s="690"/>
      <c r="S21" s="690"/>
      <c r="T21" s="690"/>
      <c r="U21" s="682"/>
      <c r="V21" s="682"/>
    </row>
    <row r="22" spans="2:22" x14ac:dyDescent="0.25">
      <c r="B22" s="686"/>
      <c r="C22" s="686" t="s">
        <v>683</v>
      </c>
      <c r="D22" s="690"/>
      <c r="E22" s="690"/>
      <c r="F22" s="690"/>
      <c r="G22" s="690"/>
      <c r="H22" s="690"/>
      <c r="I22" s="690"/>
      <c r="J22" s="690"/>
      <c r="K22" s="690"/>
      <c r="L22" s="690"/>
      <c r="M22" s="690"/>
      <c r="N22" s="690"/>
      <c r="O22" s="690"/>
      <c r="P22" s="690"/>
      <c r="Q22" s="690"/>
      <c r="R22" s="690"/>
      <c r="S22" s="690"/>
      <c r="T22" s="690"/>
      <c r="U22" s="682"/>
      <c r="V22" s="682"/>
    </row>
    <row r="23" spans="2:22" x14ac:dyDescent="0.25">
      <c r="B23" s="686"/>
      <c r="C23" s="686"/>
      <c r="D23" s="690"/>
      <c r="E23" s="690"/>
      <c r="F23" s="690"/>
      <c r="G23" s="690"/>
      <c r="H23" s="690"/>
      <c r="I23" s="690"/>
      <c r="J23" s="690"/>
      <c r="K23" s="690"/>
      <c r="L23" s="690"/>
      <c r="M23" s="690"/>
      <c r="N23" s="690"/>
      <c r="O23" s="690"/>
      <c r="P23" s="690"/>
      <c r="Q23" s="690"/>
      <c r="R23" s="690"/>
      <c r="S23" s="690"/>
      <c r="T23" s="690"/>
      <c r="U23" s="682"/>
      <c r="V23" s="682"/>
    </row>
    <row r="24" spans="2:22" x14ac:dyDescent="0.25">
      <c r="B24" s="688">
        <v>1.3</v>
      </c>
      <c r="C24" s="688" t="s">
        <v>684</v>
      </c>
      <c r="D24" s="690"/>
      <c r="E24" s="690"/>
      <c r="F24" s="690"/>
      <c r="G24" s="690"/>
      <c r="H24" s="690"/>
      <c r="I24" s="690"/>
      <c r="J24" s="690"/>
      <c r="K24" s="690"/>
      <c r="L24" s="690"/>
      <c r="M24" s="690"/>
      <c r="N24" s="690"/>
      <c r="O24" s="690"/>
      <c r="P24" s="690"/>
      <c r="Q24" s="690"/>
      <c r="R24" s="690"/>
      <c r="S24" s="690"/>
      <c r="T24" s="690"/>
      <c r="U24" s="682"/>
      <c r="V24" s="682"/>
    </row>
    <row r="25" spans="2:22" x14ac:dyDescent="0.25">
      <c r="B25" s="686"/>
      <c r="C25" s="686" t="s">
        <v>680</v>
      </c>
      <c r="D25" s="690"/>
      <c r="E25" s="690"/>
      <c r="F25" s="690"/>
      <c r="G25" s="690"/>
      <c r="H25" s="690"/>
      <c r="I25" s="690"/>
      <c r="J25" s="690"/>
      <c r="K25" s="690"/>
      <c r="L25" s="690"/>
      <c r="M25" s="690"/>
      <c r="N25" s="690"/>
      <c r="O25" s="690"/>
      <c r="P25" s="690"/>
      <c r="Q25" s="690"/>
      <c r="R25" s="690"/>
      <c r="S25" s="690"/>
      <c r="T25" s="690"/>
      <c r="U25" s="682"/>
      <c r="V25" s="682"/>
    </row>
    <row r="26" spans="2:22" x14ac:dyDescent="0.25">
      <c r="B26" s="686"/>
      <c r="C26" s="686" t="s">
        <v>681</v>
      </c>
      <c r="D26" s="698"/>
      <c r="E26" s="698"/>
      <c r="F26" s="698"/>
      <c r="G26" s="698"/>
      <c r="H26" s="698"/>
      <c r="I26" s="698"/>
      <c r="J26" s="698"/>
      <c r="K26" s="698"/>
      <c r="L26" s="698"/>
      <c r="M26" s="698"/>
      <c r="N26" s="698"/>
      <c r="O26" s="698"/>
      <c r="P26" s="698"/>
      <c r="Q26" s="698"/>
      <c r="R26" s="698"/>
      <c r="S26" s="698"/>
      <c r="T26" s="692"/>
      <c r="U26" s="682"/>
      <c r="V26" s="682"/>
    </row>
    <row r="27" spans="2:22" x14ac:dyDescent="0.25">
      <c r="B27" s="686"/>
      <c r="C27" s="686" t="s">
        <v>254</v>
      </c>
      <c r="D27" s="690"/>
      <c r="E27" s="690"/>
      <c r="F27" s="690"/>
      <c r="G27" s="690"/>
      <c r="H27" s="690"/>
      <c r="I27" s="690"/>
      <c r="J27" s="690"/>
      <c r="K27" s="690"/>
      <c r="L27" s="690"/>
      <c r="M27" s="690"/>
      <c r="N27" s="690"/>
      <c r="O27" s="690"/>
      <c r="P27" s="690"/>
      <c r="Q27" s="690"/>
      <c r="R27" s="690"/>
      <c r="S27" s="690"/>
      <c r="T27" s="692"/>
      <c r="U27" s="693"/>
      <c r="V27" s="682"/>
    </row>
    <row r="28" spans="2:22" x14ac:dyDescent="0.25">
      <c r="B28" s="686"/>
      <c r="C28" s="686" t="s">
        <v>682</v>
      </c>
      <c r="D28" s="690"/>
      <c r="E28" s="690"/>
      <c r="F28" s="690"/>
      <c r="G28" s="690"/>
      <c r="H28" s="690"/>
      <c r="I28" s="690"/>
      <c r="J28" s="690"/>
      <c r="K28" s="690"/>
      <c r="L28" s="690"/>
      <c r="M28" s="690"/>
      <c r="N28" s="690"/>
      <c r="O28" s="690"/>
      <c r="P28" s="690"/>
      <c r="Q28" s="690"/>
      <c r="R28" s="690"/>
      <c r="S28" s="690"/>
      <c r="T28" s="690"/>
      <c r="U28" s="682"/>
      <c r="V28" s="682"/>
    </row>
    <row r="29" spans="2:22" x14ac:dyDescent="0.25">
      <c r="B29" s="686"/>
      <c r="C29" s="686" t="s">
        <v>683</v>
      </c>
      <c r="D29" s="690"/>
      <c r="E29" s="690"/>
      <c r="F29" s="690"/>
      <c r="G29" s="690"/>
      <c r="H29" s="690"/>
      <c r="I29" s="690"/>
      <c r="J29" s="690"/>
      <c r="K29" s="690"/>
      <c r="L29" s="690"/>
      <c r="M29" s="690"/>
      <c r="N29" s="690"/>
      <c r="O29" s="690"/>
      <c r="P29" s="690"/>
      <c r="Q29" s="690"/>
      <c r="R29" s="690"/>
      <c r="S29" s="690"/>
      <c r="T29" s="690"/>
      <c r="U29" s="682"/>
      <c r="V29" s="682"/>
    </row>
    <row r="30" spans="2:22" x14ac:dyDescent="0.25">
      <c r="B30" s="686"/>
      <c r="C30" s="686"/>
      <c r="D30" s="690"/>
      <c r="E30" s="690"/>
      <c r="F30" s="690"/>
      <c r="G30" s="690"/>
      <c r="H30" s="690"/>
      <c r="I30" s="690"/>
      <c r="J30" s="690"/>
      <c r="K30" s="690"/>
      <c r="L30" s="690"/>
      <c r="M30" s="690"/>
      <c r="N30" s="690"/>
      <c r="O30" s="690"/>
      <c r="P30" s="690"/>
      <c r="Q30" s="690"/>
      <c r="R30" s="690"/>
      <c r="S30" s="690"/>
      <c r="T30" s="690"/>
      <c r="U30" s="682"/>
      <c r="V30" s="682"/>
    </row>
    <row r="31" spans="2:22" x14ac:dyDescent="0.25">
      <c r="B31" s="686"/>
      <c r="C31" s="686"/>
      <c r="D31" s="690"/>
      <c r="E31" s="690"/>
      <c r="F31" s="690"/>
      <c r="G31" s="690"/>
      <c r="H31" s="690"/>
      <c r="I31" s="690"/>
      <c r="J31" s="690"/>
      <c r="K31" s="690"/>
      <c r="L31" s="690"/>
      <c r="M31" s="690"/>
      <c r="N31" s="690"/>
      <c r="O31" s="690"/>
      <c r="P31" s="690"/>
      <c r="Q31" s="690"/>
      <c r="R31" s="690"/>
      <c r="S31" s="690"/>
      <c r="T31" s="690"/>
      <c r="U31" s="682"/>
      <c r="V31" s="682"/>
    </row>
    <row r="32" spans="2:22" x14ac:dyDescent="0.25">
      <c r="B32" s="687">
        <v>1.4</v>
      </c>
      <c r="C32" s="688" t="s">
        <v>685</v>
      </c>
      <c r="D32" s="690"/>
      <c r="E32" s="690"/>
      <c r="F32" s="690"/>
      <c r="G32" s="690"/>
      <c r="H32" s="690"/>
      <c r="I32" s="690"/>
      <c r="J32" s="690"/>
      <c r="K32" s="690"/>
      <c r="L32" s="690"/>
      <c r="M32" s="690"/>
      <c r="N32" s="690"/>
      <c r="O32" s="690"/>
      <c r="P32" s="690"/>
      <c r="Q32" s="690"/>
      <c r="R32" s="690"/>
      <c r="S32" s="690"/>
      <c r="T32" s="690"/>
      <c r="U32" s="682"/>
      <c r="V32" s="682"/>
    </row>
    <row r="33" spans="2:22" x14ac:dyDescent="0.25">
      <c r="B33" s="686"/>
      <c r="C33" s="686" t="s">
        <v>680</v>
      </c>
      <c r="D33" s="698"/>
      <c r="E33" s="698"/>
      <c r="F33" s="698"/>
      <c r="G33" s="698"/>
      <c r="H33" s="698"/>
      <c r="I33" s="698"/>
      <c r="J33" s="698"/>
      <c r="K33" s="698"/>
      <c r="L33" s="698"/>
      <c r="M33" s="698"/>
      <c r="N33" s="698"/>
      <c r="O33" s="698"/>
      <c r="P33" s="698"/>
      <c r="Q33" s="698"/>
      <c r="R33" s="698"/>
      <c r="S33" s="698"/>
      <c r="T33" s="690"/>
      <c r="U33" s="682"/>
      <c r="V33" s="682"/>
    </row>
    <row r="34" spans="2:22" x14ac:dyDescent="0.25">
      <c r="B34" s="686"/>
      <c r="C34" s="686" t="s">
        <v>681</v>
      </c>
      <c r="D34" s="698"/>
      <c r="E34" s="698"/>
      <c r="F34" s="698"/>
      <c r="G34" s="698"/>
      <c r="H34" s="698"/>
      <c r="I34" s="698"/>
      <c r="J34" s="698"/>
      <c r="K34" s="698"/>
      <c r="L34" s="698"/>
      <c r="M34" s="698"/>
      <c r="N34" s="698"/>
      <c r="O34" s="698"/>
      <c r="P34" s="698"/>
      <c r="Q34" s="698"/>
      <c r="R34" s="698"/>
      <c r="S34" s="698"/>
      <c r="T34" s="690"/>
      <c r="U34" s="682"/>
      <c r="V34" s="682"/>
    </row>
    <row r="35" spans="2:22" x14ac:dyDescent="0.25">
      <c r="B35" s="686"/>
      <c r="C35" s="686" t="s">
        <v>254</v>
      </c>
      <c r="D35" s="698"/>
      <c r="E35" s="698"/>
      <c r="F35" s="698"/>
      <c r="G35" s="698"/>
      <c r="H35" s="698"/>
      <c r="I35" s="698"/>
      <c r="J35" s="698"/>
      <c r="K35" s="698"/>
      <c r="L35" s="698"/>
      <c r="M35" s="698"/>
      <c r="N35" s="698"/>
      <c r="O35" s="698"/>
      <c r="P35" s="698"/>
      <c r="Q35" s="698"/>
      <c r="R35" s="698"/>
      <c r="S35" s="698"/>
      <c r="T35" s="690"/>
      <c r="U35" s="682"/>
      <c r="V35" s="682"/>
    </row>
    <row r="36" spans="2:22" x14ac:dyDescent="0.25">
      <c r="B36" s="686"/>
      <c r="C36" s="686" t="s">
        <v>682</v>
      </c>
      <c r="D36" s="698"/>
      <c r="E36" s="698"/>
      <c r="F36" s="698"/>
      <c r="G36" s="698"/>
      <c r="H36" s="698"/>
      <c r="I36" s="698"/>
      <c r="J36" s="698"/>
      <c r="K36" s="698"/>
      <c r="L36" s="698"/>
      <c r="M36" s="698"/>
      <c r="N36" s="698"/>
      <c r="O36" s="698"/>
      <c r="P36" s="698"/>
      <c r="Q36" s="698"/>
      <c r="R36" s="698"/>
      <c r="S36" s="698"/>
      <c r="T36" s="690"/>
      <c r="U36" s="682"/>
      <c r="V36" s="682"/>
    </row>
    <row r="37" spans="2:22" x14ac:dyDescent="0.25">
      <c r="B37" s="686"/>
      <c r="C37" s="686" t="s">
        <v>683</v>
      </c>
      <c r="D37" s="690"/>
      <c r="E37" s="690"/>
      <c r="F37" s="690"/>
      <c r="G37" s="690"/>
      <c r="H37" s="690"/>
      <c r="I37" s="690"/>
      <c r="J37" s="690"/>
      <c r="K37" s="690"/>
      <c r="L37" s="690"/>
      <c r="M37" s="690"/>
      <c r="N37" s="690"/>
      <c r="O37" s="690"/>
      <c r="P37" s="690"/>
      <c r="Q37" s="690"/>
      <c r="R37" s="690"/>
      <c r="S37" s="690"/>
      <c r="T37" s="690"/>
      <c r="U37" s="682"/>
      <c r="V37" s="682"/>
    </row>
    <row r="38" spans="2:22" x14ac:dyDescent="0.25">
      <c r="B38" s="686"/>
      <c r="C38" s="686"/>
      <c r="D38" s="690"/>
      <c r="E38" s="690"/>
      <c r="F38" s="690"/>
      <c r="G38" s="690"/>
      <c r="H38" s="690"/>
      <c r="I38" s="690"/>
      <c r="J38" s="690"/>
      <c r="K38" s="690"/>
      <c r="L38" s="690"/>
      <c r="M38" s="690"/>
      <c r="N38" s="690"/>
      <c r="O38" s="690"/>
      <c r="P38" s="690"/>
      <c r="Q38" s="690"/>
      <c r="R38" s="690"/>
      <c r="S38" s="690"/>
      <c r="T38" s="690"/>
      <c r="U38" s="682"/>
      <c r="V38" s="682"/>
    </row>
    <row r="39" spans="2:22" x14ac:dyDescent="0.25">
      <c r="B39" s="686">
        <v>2</v>
      </c>
      <c r="C39" s="688" t="s">
        <v>686</v>
      </c>
      <c r="D39" s="690"/>
      <c r="E39" s="690"/>
      <c r="F39" s="690"/>
      <c r="G39" s="690"/>
      <c r="H39" s="690"/>
      <c r="I39" s="690"/>
      <c r="J39" s="690"/>
      <c r="K39" s="690"/>
      <c r="L39" s="690"/>
      <c r="M39" s="690"/>
      <c r="N39" s="690"/>
      <c r="O39" s="690"/>
      <c r="P39" s="690"/>
      <c r="Q39" s="690"/>
      <c r="R39" s="690"/>
      <c r="S39" s="690"/>
      <c r="T39" s="699">
        <f>SUM(D39:S39)</f>
        <v>0</v>
      </c>
      <c r="U39" s="682"/>
      <c r="V39" s="682"/>
    </row>
    <row r="40" spans="2:22" x14ac:dyDescent="0.25">
      <c r="B40" s="686"/>
      <c r="C40" s="688" t="s">
        <v>687</v>
      </c>
      <c r="D40" s="698"/>
      <c r="E40" s="698"/>
      <c r="F40" s="698"/>
      <c r="G40" s="698"/>
      <c r="H40" s="698"/>
      <c r="I40" s="698"/>
      <c r="J40" s="698"/>
      <c r="K40" s="698"/>
      <c r="L40" s="698"/>
      <c r="M40" s="698"/>
      <c r="N40" s="698"/>
      <c r="O40" s="698"/>
      <c r="P40" s="698"/>
      <c r="Q40" s="698"/>
      <c r="R40" s="698"/>
      <c r="S40" s="698"/>
      <c r="T40" s="690"/>
      <c r="U40" s="682"/>
      <c r="V40" s="682"/>
    </row>
    <row r="41" spans="2:22" x14ac:dyDescent="0.25">
      <c r="B41" s="686"/>
      <c r="C41" s="688" t="s">
        <v>688</v>
      </c>
      <c r="D41" s="698"/>
      <c r="E41" s="698"/>
      <c r="F41" s="698"/>
      <c r="G41" s="698"/>
      <c r="H41" s="698"/>
      <c r="I41" s="698"/>
      <c r="J41" s="698"/>
      <c r="K41" s="698"/>
      <c r="L41" s="698"/>
      <c r="M41" s="698"/>
      <c r="N41" s="698"/>
      <c r="O41" s="698"/>
      <c r="P41" s="698"/>
      <c r="Q41" s="698"/>
      <c r="R41" s="698"/>
      <c r="S41" s="698"/>
      <c r="T41" s="690"/>
      <c r="U41" s="682"/>
      <c r="V41" s="682"/>
    </row>
    <row r="42" spans="2:22" x14ac:dyDescent="0.25">
      <c r="B42" s="686"/>
      <c r="C42" s="688" t="s">
        <v>689</v>
      </c>
      <c r="D42" s="698"/>
      <c r="E42" s="698"/>
      <c r="F42" s="698"/>
      <c r="G42" s="698"/>
      <c r="H42" s="698"/>
      <c r="I42" s="698"/>
      <c r="J42" s="698"/>
      <c r="K42" s="698"/>
      <c r="L42" s="698"/>
      <c r="M42" s="698"/>
      <c r="N42" s="698"/>
      <c r="O42" s="698"/>
      <c r="P42" s="698"/>
      <c r="Q42" s="698"/>
      <c r="R42" s="698"/>
      <c r="S42" s="698"/>
      <c r="T42" s="690"/>
      <c r="U42" s="693"/>
      <c r="V42" s="682"/>
    </row>
    <row r="43" spans="2:22" x14ac:dyDescent="0.25">
      <c r="I43" s="682"/>
      <c r="J43" s="682"/>
      <c r="K43" s="682"/>
      <c r="L43" s="682"/>
      <c r="M43" s="682"/>
      <c r="N43" s="682"/>
      <c r="U43" s="682"/>
      <c r="V43" s="682"/>
    </row>
    <row r="44" spans="2:22" x14ac:dyDescent="0.25">
      <c r="B44" s="474" t="s">
        <v>557</v>
      </c>
      <c r="I44" s="682"/>
      <c r="J44" s="682"/>
      <c r="K44" s="682"/>
      <c r="L44" s="682"/>
      <c r="M44" s="682"/>
      <c r="N44" s="682"/>
      <c r="U44" s="682"/>
      <c r="V44" s="682"/>
    </row>
    <row r="45" spans="2:22" x14ac:dyDescent="0.25">
      <c r="I45" s="682"/>
      <c r="J45" s="682"/>
      <c r="K45" s="682"/>
      <c r="L45" s="682"/>
      <c r="M45" s="682"/>
      <c r="N45" s="682"/>
      <c r="U45" s="682"/>
      <c r="V45" s="682"/>
    </row>
    <row r="46" spans="2:22" x14ac:dyDescent="0.25">
      <c r="I46" s="682"/>
      <c r="J46" s="682"/>
      <c r="K46" s="682"/>
      <c r="L46" s="682"/>
      <c r="M46" s="682"/>
      <c r="N46" s="682"/>
      <c r="U46" s="682"/>
      <c r="V46" s="682"/>
    </row>
    <row r="47" spans="2:22" x14ac:dyDescent="0.25">
      <c r="I47" s="682"/>
      <c r="J47" s="682"/>
      <c r="K47" s="682"/>
      <c r="L47" s="682"/>
      <c r="M47" s="682"/>
      <c r="N47" s="682"/>
      <c r="O47" s="682"/>
      <c r="P47" s="682"/>
      <c r="Q47" s="682"/>
      <c r="R47" s="682"/>
      <c r="S47" s="682"/>
      <c r="U47" s="682"/>
      <c r="V47" s="682"/>
    </row>
    <row r="48" spans="2:22" x14ac:dyDescent="0.25">
      <c r="K48" s="682"/>
      <c r="L48" s="682"/>
      <c r="M48" s="682"/>
      <c r="N48" s="682"/>
      <c r="O48" s="682"/>
      <c r="P48" s="682"/>
      <c r="Q48" s="682"/>
      <c r="R48" s="682"/>
      <c r="S48" s="682"/>
      <c r="U48" s="682"/>
      <c r="V48" s="682"/>
    </row>
    <row r="49" spans="9:22" x14ac:dyDescent="0.25">
      <c r="K49" s="682"/>
      <c r="L49" s="682"/>
      <c r="M49" s="682"/>
      <c r="N49" s="682"/>
      <c r="O49" s="682"/>
      <c r="P49" s="682"/>
      <c r="Q49" s="682"/>
      <c r="R49" s="682"/>
      <c r="S49" s="682"/>
      <c r="U49" s="682"/>
      <c r="V49" s="682"/>
    </row>
    <row r="50" spans="9:22" x14ac:dyDescent="0.25">
      <c r="K50" s="682"/>
      <c r="L50" s="682"/>
      <c r="M50" s="682"/>
      <c r="N50" s="682"/>
      <c r="O50" s="682"/>
      <c r="P50" s="682"/>
      <c r="Q50" s="682"/>
      <c r="R50" s="682"/>
      <c r="S50" s="682"/>
    </row>
    <row r="51" spans="9:22" x14ac:dyDescent="0.25">
      <c r="I51" s="700"/>
      <c r="K51" s="693"/>
      <c r="L51" s="682"/>
      <c r="M51" s="682"/>
      <c r="N51" s="682"/>
      <c r="O51" s="682"/>
      <c r="P51" s="682"/>
      <c r="Q51" s="682"/>
      <c r="R51" s="682"/>
      <c r="S51" s="682"/>
    </row>
    <row r="52" spans="9:22" x14ac:dyDescent="0.25">
      <c r="I52" s="700"/>
      <c r="K52" s="693"/>
      <c r="L52" s="682"/>
      <c r="M52" s="682"/>
      <c r="N52" s="682"/>
      <c r="O52" s="682"/>
      <c r="P52" s="682"/>
      <c r="Q52" s="682"/>
      <c r="R52" s="682"/>
      <c r="S52" s="682"/>
    </row>
    <row r="53" spans="9:22" x14ac:dyDescent="0.25">
      <c r="I53" s="700"/>
      <c r="K53" s="693"/>
      <c r="L53" s="682"/>
      <c r="M53" s="682"/>
      <c r="N53" s="682"/>
      <c r="O53" s="682"/>
      <c r="P53" s="682"/>
      <c r="Q53" s="682"/>
      <c r="R53" s="682"/>
      <c r="S53" s="682"/>
    </row>
    <row r="54" spans="9:22" x14ac:dyDescent="0.25">
      <c r="I54" s="700"/>
      <c r="K54" s="693"/>
      <c r="L54" s="682"/>
      <c r="M54" s="682"/>
      <c r="N54" s="682"/>
      <c r="O54" s="682"/>
      <c r="P54" s="682"/>
      <c r="Q54" s="682"/>
      <c r="R54" s="682"/>
      <c r="S54" s="682"/>
    </row>
    <row r="55" spans="9:22" x14ac:dyDescent="0.25">
      <c r="K55" s="693"/>
    </row>
  </sheetData>
  <mergeCells count="5">
    <mergeCell ref="B6:B8"/>
    <mergeCell ref="D6:G6"/>
    <mergeCell ref="H6:K6"/>
    <mergeCell ref="L6:O6"/>
    <mergeCell ref="P6:S6"/>
  </mergeCells>
  <printOptions horizontalCentered="1" verticalCentered="1"/>
  <pageMargins left="1.0629921259842521" right="0.39370078740157483" top="0.62992125984251968" bottom="0.39370078740157483" header="0.31496062992125984" footer="0.31496062992125984"/>
  <pageSetup paperSize="9" scale="65"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K65"/>
  <sheetViews>
    <sheetView showGridLines="0" view="pageBreakPreview" zoomScale="70" zoomScaleNormal="75" zoomScaleSheetLayoutView="70" workbookViewId="0">
      <selection activeCell="B2" sqref="B2:D2"/>
    </sheetView>
  </sheetViews>
  <sheetFormatPr defaultColWidth="9.140625" defaultRowHeight="15" x14ac:dyDescent="0.25"/>
  <cols>
    <col min="1" max="1" width="5.5703125" style="69" customWidth="1"/>
    <col min="2" max="2" width="11.42578125" style="69" customWidth="1"/>
    <col min="3" max="3" width="72.28515625" style="69" customWidth="1"/>
    <col min="4" max="35" width="11.7109375" style="69" customWidth="1"/>
    <col min="36" max="36" width="12.7109375" style="69" customWidth="1"/>
    <col min="37" max="37" width="16.42578125" style="69" customWidth="1"/>
    <col min="38" max="16384" width="9.140625" style="69"/>
  </cols>
  <sheetData>
    <row r="1" spans="2:37" x14ac:dyDescent="0.25">
      <c r="B1" s="68"/>
    </row>
    <row r="2" spans="2:37" x14ac:dyDescent="0.25">
      <c r="B2" s="70"/>
      <c r="C2" s="70"/>
      <c r="D2" s="71"/>
      <c r="E2" s="71"/>
      <c r="F2" s="71"/>
      <c r="G2" s="71"/>
      <c r="H2" s="71"/>
      <c r="I2" s="71"/>
      <c r="J2" s="71"/>
      <c r="K2" s="71"/>
      <c r="L2" s="71"/>
      <c r="M2" s="71"/>
      <c r="N2" s="71"/>
      <c r="O2" s="71"/>
      <c r="P2" s="71"/>
      <c r="Q2" s="71"/>
      <c r="R2" s="71"/>
      <c r="S2" s="71"/>
      <c r="T2" s="71"/>
      <c r="U2" s="71"/>
      <c r="V2" s="71"/>
      <c r="W2" s="71"/>
      <c r="X2" s="71"/>
      <c r="Y2" s="71"/>
      <c r="Z2" s="71"/>
      <c r="AA2" s="71"/>
      <c r="AB2" s="71"/>
      <c r="AC2" s="71"/>
      <c r="AD2" s="71"/>
      <c r="AE2" s="71"/>
      <c r="AF2" s="71"/>
      <c r="AG2" s="71"/>
      <c r="AH2" s="71"/>
      <c r="AI2" s="71"/>
      <c r="AJ2" s="71"/>
      <c r="AK2" s="71"/>
    </row>
    <row r="3" spans="2:37" x14ac:dyDescent="0.25">
      <c r="B3" s="756" t="s">
        <v>0</v>
      </c>
      <c r="C3" s="757"/>
      <c r="D3" s="757"/>
      <c r="E3" s="757"/>
      <c r="F3" s="757"/>
      <c r="G3" s="757"/>
      <c r="H3" s="757"/>
      <c r="I3" s="757"/>
      <c r="J3" s="757"/>
      <c r="K3" s="757"/>
      <c r="L3" s="757"/>
      <c r="M3" s="757"/>
      <c r="N3" s="757"/>
      <c r="O3" s="757"/>
      <c r="P3" s="757"/>
      <c r="Q3" s="757"/>
      <c r="R3" s="757"/>
      <c r="S3" s="757"/>
      <c r="T3" s="757"/>
      <c r="U3" s="757"/>
      <c r="V3" s="757"/>
      <c r="W3" s="757"/>
      <c r="X3" s="757"/>
      <c r="Y3" s="757"/>
      <c r="Z3" s="757"/>
      <c r="AA3" s="757"/>
      <c r="AB3" s="757"/>
      <c r="AC3" s="757"/>
      <c r="AD3" s="757"/>
      <c r="AE3" s="757"/>
      <c r="AF3" s="757"/>
      <c r="AG3" s="757"/>
      <c r="AH3" s="757"/>
      <c r="AI3" s="757"/>
      <c r="AJ3" s="757"/>
      <c r="AK3" s="72"/>
    </row>
    <row r="4" spans="2:37" x14ac:dyDescent="0.25">
      <c r="B4" s="758" t="s">
        <v>1</v>
      </c>
      <c r="C4" s="757"/>
      <c r="D4" s="757"/>
      <c r="E4" s="757"/>
      <c r="F4" s="757"/>
      <c r="G4" s="757"/>
      <c r="H4" s="757"/>
      <c r="I4" s="757"/>
      <c r="J4" s="757"/>
      <c r="K4" s="757"/>
      <c r="L4" s="757"/>
      <c r="M4" s="757"/>
      <c r="N4" s="757"/>
      <c r="O4" s="757"/>
      <c r="P4" s="757"/>
      <c r="Q4" s="757"/>
      <c r="R4" s="757"/>
      <c r="S4" s="757"/>
      <c r="T4" s="757"/>
      <c r="U4" s="757"/>
      <c r="V4" s="757"/>
      <c r="W4" s="757"/>
      <c r="X4" s="757"/>
      <c r="Y4" s="757"/>
      <c r="Z4" s="757"/>
      <c r="AA4" s="757"/>
      <c r="AB4" s="757"/>
      <c r="AC4" s="757"/>
      <c r="AD4" s="757"/>
      <c r="AE4" s="757"/>
      <c r="AF4" s="757"/>
      <c r="AG4" s="757"/>
      <c r="AH4" s="757"/>
      <c r="AI4" s="757"/>
      <c r="AJ4" s="757"/>
      <c r="AK4" s="71"/>
    </row>
    <row r="5" spans="2:37" x14ac:dyDescent="0.25">
      <c r="B5" s="758" t="s">
        <v>121</v>
      </c>
      <c r="C5" s="757"/>
      <c r="D5" s="757"/>
      <c r="E5" s="757"/>
      <c r="F5" s="757"/>
      <c r="G5" s="757"/>
      <c r="H5" s="757"/>
      <c r="I5" s="757"/>
      <c r="J5" s="757"/>
      <c r="K5" s="757"/>
      <c r="L5" s="757"/>
      <c r="M5" s="757"/>
      <c r="N5" s="757"/>
      <c r="O5" s="757"/>
      <c r="P5" s="757"/>
      <c r="Q5" s="757"/>
      <c r="R5" s="757"/>
      <c r="S5" s="757"/>
      <c r="T5" s="757"/>
      <c r="U5" s="757"/>
      <c r="V5" s="757"/>
      <c r="W5" s="757"/>
      <c r="X5" s="757"/>
      <c r="Y5" s="757"/>
      <c r="Z5" s="757"/>
      <c r="AA5" s="757"/>
      <c r="AB5" s="757"/>
      <c r="AC5" s="757"/>
      <c r="AD5" s="757"/>
      <c r="AE5" s="757"/>
      <c r="AF5" s="757"/>
      <c r="AG5" s="757"/>
      <c r="AH5" s="757"/>
      <c r="AI5" s="757"/>
      <c r="AJ5" s="757"/>
    </row>
    <row r="6" spans="2:37" x14ac:dyDescent="0.25">
      <c r="B6" s="73"/>
      <c r="C6" s="74"/>
      <c r="D6" s="74"/>
      <c r="E6" s="74"/>
      <c r="F6" s="74"/>
      <c r="G6" s="74"/>
      <c r="H6" s="74"/>
      <c r="I6" s="74"/>
      <c r="J6" s="74"/>
      <c r="K6" s="74"/>
      <c r="L6" s="74"/>
      <c r="M6" s="74"/>
      <c r="N6" s="74"/>
      <c r="O6" s="74"/>
      <c r="P6" s="74"/>
      <c r="Q6" s="74"/>
      <c r="R6" s="74"/>
      <c r="S6" s="74"/>
      <c r="T6" s="74"/>
      <c r="U6" s="74"/>
      <c r="V6" s="74"/>
      <c r="W6" s="74"/>
      <c r="X6" s="74"/>
      <c r="Y6" s="74"/>
      <c r="Z6" s="74"/>
      <c r="AA6" s="74"/>
      <c r="AB6" s="74"/>
      <c r="AC6" s="74"/>
      <c r="AD6" s="74"/>
      <c r="AE6" s="74"/>
      <c r="AF6" s="74"/>
      <c r="AG6" s="74"/>
      <c r="AH6" s="74"/>
      <c r="AI6" s="74"/>
      <c r="AJ6" s="74"/>
    </row>
    <row r="7" spans="2:37" x14ac:dyDescent="0.25">
      <c r="B7" s="75"/>
      <c r="C7" s="76"/>
      <c r="D7" s="75"/>
      <c r="E7" s="75"/>
      <c r="F7" s="75"/>
      <c r="G7" s="75"/>
      <c r="H7" s="75"/>
      <c r="I7" s="75"/>
      <c r="J7" s="75"/>
      <c r="K7" s="75"/>
      <c r="L7" s="75"/>
      <c r="M7" s="75"/>
      <c r="N7" s="75"/>
      <c r="O7" s="75"/>
      <c r="P7" s="75"/>
      <c r="Q7" s="75"/>
      <c r="R7" s="75"/>
      <c r="S7" s="75"/>
      <c r="T7" s="75"/>
      <c r="U7" s="75"/>
      <c r="V7" s="75"/>
      <c r="W7" s="75"/>
      <c r="X7" s="75"/>
      <c r="Y7" s="75"/>
      <c r="Z7" s="75"/>
      <c r="AA7" s="75"/>
      <c r="AB7" s="75"/>
      <c r="AC7" s="75"/>
      <c r="AD7" s="75"/>
      <c r="AE7" s="75"/>
      <c r="AF7" s="75"/>
      <c r="AG7" s="75"/>
      <c r="AH7" s="75"/>
      <c r="AI7" s="75"/>
      <c r="AJ7" s="75"/>
      <c r="AK7" s="75"/>
    </row>
    <row r="8" spans="2:37" x14ac:dyDescent="0.25">
      <c r="B8" s="754" t="s">
        <v>2</v>
      </c>
      <c r="C8" s="754" t="s">
        <v>122</v>
      </c>
      <c r="D8" s="755" t="s">
        <v>72</v>
      </c>
      <c r="E8" s="755"/>
      <c r="F8" s="755"/>
      <c r="G8" s="755"/>
      <c r="H8" s="755"/>
      <c r="I8" s="755"/>
      <c r="J8" s="755"/>
      <c r="K8" s="755"/>
      <c r="L8" s="755" t="s">
        <v>73</v>
      </c>
      <c r="M8" s="755"/>
      <c r="N8" s="755"/>
      <c r="O8" s="755"/>
      <c r="P8" s="755"/>
      <c r="Q8" s="755"/>
      <c r="R8" s="755"/>
      <c r="S8" s="755"/>
      <c r="T8" s="751" t="s">
        <v>96</v>
      </c>
      <c r="U8" s="751"/>
      <c r="V8" s="751"/>
      <c r="W8" s="751"/>
      <c r="X8" s="751" t="s">
        <v>96</v>
      </c>
      <c r="Y8" s="751"/>
      <c r="Z8" s="751"/>
      <c r="AA8" s="751"/>
      <c r="AB8" s="751" t="s">
        <v>96</v>
      </c>
      <c r="AC8" s="751"/>
      <c r="AD8" s="751"/>
      <c r="AE8" s="751"/>
      <c r="AF8" s="751" t="s">
        <v>96</v>
      </c>
      <c r="AG8" s="751"/>
      <c r="AH8" s="751"/>
      <c r="AI8" s="751"/>
      <c r="AJ8" s="752" t="s">
        <v>75</v>
      </c>
      <c r="AK8" s="75"/>
    </row>
    <row r="9" spans="2:37" s="77" customFormat="1" x14ac:dyDescent="0.25">
      <c r="B9" s="754"/>
      <c r="C9" s="754"/>
      <c r="D9" s="753" t="s">
        <v>76</v>
      </c>
      <c r="E9" s="753"/>
      <c r="F9" s="753"/>
      <c r="G9" s="753"/>
      <c r="H9" s="754" t="s">
        <v>123</v>
      </c>
      <c r="I9" s="754"/>
      <c r="J9" s="754"/>
      <c r="K9" s="754"/>
      <c r="L9" s="753" t="s">
        <v>79</v>
      </c>
      <c r="M9" s="753"/>
      <c r="N9" s="753"/>
      <c r="O9" s="753"/>
      <c r="P9" s="754" t="s">
        <v>123</v>
      </c>
      <c r="Q9" s="754"/>
      <c r="R9" s="754"/>
      <c r="S9" s="754"/>
      <c r="T9" s="755" t="s">
        <v>84</v>
      </c>
      <c r="U9" s="755"/>
      <c r="V9" s="755"/>
      <c r="W9" s="755"/>
      <c r="X9" s="755" t="s">
        <v>85</v>
      </c>
      <c r="Y9" s="755"/>
      <c r="Z9" s="755"/>
      <c r="AA9" s="755"/>
      <c r="AB9" s="755" t="s">
        <v>86</v>
      </c>
      <c r="AC9" s="755"/>
      <c r="AD9" s="755"/>
      <c r="AE9" s="755"/>
      <c r="AF9" s="755" t="s">
        <v>87</v>
      </c>
      <c r="AG9" s="755"/>
      <c r="AH9" s="755"/>
      <c r="AI9" s="755"/>
      <c r="AJ9" s="752"/>
      <c r="AK9" s="747"/>
    </row>
    <row r="10" spans="2:37" s="77" customFormat="1" x14ac:dyDescent="0.25">
      <c r="B10" s="754"/>
      <c r="C10" s="754"/>
      <c r="D10" s="78" t="s">
        <v>124</v>
      </c>
      <c r="E10" s="78" t="s">
        <v>125</v>
      </c>
      <c r="F10" s="78" t="s">
        <v>126</v>
      </c>
      <c r="G10" s="78" t="s">
        <v>127</v>
      </c>
      <c r="H10" s="78" t="s">
        <v>124</v>
      </c>
      <c r="I10" s="78" t="s">
        <v>125</v>
      </c>
      <c r="J10" s="78" t="s">
        <v>126</v>
      </c>
      <c r="K10" s="78" t="s">
        <v>127</v>
      </c>
      <c r="L10" s="78" t="s">
        <v>124</v>
      </c>
      <c r="M10" s="78" t="s">
        <v>125</v>
      </c>
      <c r="N10" s="78" t="s">
        <v>126</v>
      </c>
      <c r="O10" s="78" t="s">
        <v>127</v>
      </c>
      <c r="P10" s="78" t="s">
        <v>124</v>
      </c>
      <c r="Q10" s="78" t="s">
        <v>125</v>
      </c>
      <c r="R10" s="78" t="s">
        <v>126</v>
      </c>
      <c r="S10" s="78" t="s">
        <v>127</v>
      </c>
      <c r="T10" s="78" t="s">
        <v>124</v>
      </c>
      <c r="U10" s="78" t="s">
        <v>125</v>
      </c>
      <c r="V10" s="78" t="s">
        <v>126</v>
      </c>
      <c r="W10" s="78" t="s">
        <v>127</v>
      </c>
      <c r="X10" s="78" t="s">
        <v>124</v>
      </c>
      <c r="Y10" s="78" t="s">
        <v>125</v>
      </c>
      <c r="Z10" s="78" t="s">
        <v>126</v>
      </c>
      <c r="AA10" s="78" t="s">
        <v>127</v>
      </c>
      <c r="AB10" s="78" t="s">
        <v>124</v>
      </c>
      <c r="AC10" s="78" t="s">
        <v>125</v>
      </c>
      <c r="AD10" s="78" t="s">
        <v>126</v>
      </c>
      <c r="AE10" s="78" t="s">
        <v>127</v>
      </c>
      <c r="AF10" s="78" t="s">
        <v>124</v>
      </c>
      <c r="AG10" s="78" t="s">
        <v>125</v>
      </c>
      <c r="AH10" s="78" t="s">
        <v>126</v>
      </c>
      <c r="AI10" s="78" t="s">
        <v>127</v>
      </c>
      <c r="AJ10" s="752"/>
      <c r="AK10" s="747"/>
    </row>
    <row r="11" spans="2:37" s="83" customFormat="1" x14ac:dyDescent="0.2">
      <c r="B11" s="79"/>
      <c r="C11" s="79"/>
      <c r="D11" s="80"/>
      <c r="E11" s="80"/>
      <c r="F11" s="80"/>
      <c r="G11" s="80"/>
      <c r="H11" s="80"/>
      <c r="I11" s="80"/>
      <c r="J11" s="80"/>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1"/>
      <c r="AK11" s="82"/>
    </row>
    <row r="12" spans="2:37" s="89" customFormat="1" x14ac:dyDescent="0.2">
      <c r="B12" s="84">
        <v>1</v>
      </c>
      <c r="C12" s="85" t="s">
        <v>128</v>
      </c>
      <c r="D12" s="86"/>
      <c r="E12" s="86"/>
      <c r="F12" s="86"/>
      <c r="G12" s="86"/>
      <c r="H12" s="86"/>
      <c r="I12" s="86"/>
      <c r="J12" s="86"/>
      <c r="K12" s="86"/>
      <c r="L12" s="86"/>
      <c r="M12" s="86"/>
      <c r="N12" s="86"/>
      <c r="O12" s="86"/>
      <c r="P12" s="86"/>
      <c r="Q12" s="86"/>
      <c r="R12" s="86"/>
      <c r="S12" s="86"/>
      <c r="T12" s="86"/>
      <c r="U12" s="86"/>
      <c r="V12" s="86"/>
      <c r="W12" s="86"/>
      <c r="X12" s="86"/>
      <c r="Y12" s="86"/>
      <c r="Z12" s="86"/>
      <c r="AA12" s="86"/>
      <c r="AB12" s="86"/>
      <c r="AC12" s="86"/>
      <c r="AD12" s="86"/>
      <c r="AE12" s="86"/>
      <c r="AF12" s="86"/>
      <c r="AG12" s="86"/>
      <c r="AH12" s="86"/>
      <c r="AI12" s="86"/>
      <c r="AJ12" s="87"/>
      <c r="AK12" s="88"/>
    </row>
    <row r="13" spans="2:37" s="89" customFormat="1" x14ac:dyDescent="0.2">
      <c r="B13" s="84"/>
      <c r="C13" s="85"/>
      <c r="D13" s="86"/>
      <c r="E13" s="86"/>
      <c r="F13" s="86"/>
      <c r="G13" s="86"/>
      <c r="H13" s="86"/>
      <c r="I13" s="86"/>
      <c r="J13" s="86"/>
      <c r="K13" s="86"/>
      <c r="L13" s="86"/>
      <c r="M13" s="86"/>
      <c r="N13" s="86"/>
      <c r="O13" s="86"/>
      <c r="P13" s="86"/>
      <c r="Q13" s="86"/>
      <c r="R13" s="86"/>
      <c r="S13" s="86"/>
      <c r="T13" s="86"/>
      <c r="U13" s="86"/>
      <c r="V13" s="86"/>
      <c r="W13" s="86"/>
      <c r="X13" s="86"/>
      <c r="Y13" s="86"/>
      <c r="Z13" s="86"/>
      <c r="AA13" s="86"/>
      <c r="AB13" s="86"/>
      <c r="AC13" s="86"/>
      <c r="AD13" s="86"/>
      <c r="AE13" s="86"/>
      <c r="AF13" s="86"/>
      <c r="AG13" s="86"/>
      <c r="AH13" s="86"/>
      <c r="AI13" s="86"/>
      <c r="AJ13" s="86"/>
      <c r="AK13" s="88"/>
    </row>
    <row r="14" spans="2:37" x14ac:dyDescent="0.25">
      <c r="B14" s="90" t="s">
        <v>129</v>
      </c>
      <c r="C14" s="91" t="s">
        <v>130</v>
      </c>
      <c r="D14" s="86"/>
      <c r="E14" s="86"/>
      <c r="F14" s="86"/>
      <c r="G14" s="86"/>
      <c r="H14" s="86"/>
      <c r="I14" s="86"/>
      <c r="J14" s="86"/>
      <c r="K14" s="86"/>
      <c r="L14" s="86"/>
      <c r="M14" s="86"/>
      <c r="N14" s="86"/>
      <c r="O14" s="86"/>
      <c r="P14" s="86"/>
      <c r="Q14" s="86"/>
      <c r="R14" s="86"/>
      <c r="S14" s="86"/>
      <c r="T14" s="86"/>
      <c r="U14" s="86"/>
      <c r="V14" s="86"/>
      <c r="W14" s="86"/>
      <c r="X14" s="86"/>
      <c r="Y14" s="86"/>
      <c r="Z14" s="86"/>
      <c r="AA14" s="86"/>
      <c r="AB14" s="86"/>
      <c r="AC14" s="86"/>
      <c r="AD14" s="86"/>
      <c r="AE14" s="86"/>
      <c r="AF14" s="86"/>
      <c r="AG14" s="86"/>
      <c r="AH14" s="86"/>
      <c r="AI14" s="86"/>
      <c r="AJ14" s="86"/>
      <c r="AK14" s="88"/>
    </row>
    <row r="15" spans="2:37" x14ac:dyDescent="0.25">
      <c r="B15" s="92"/>
      <c r="C15" s="93" t="s">
        <v>131</v>
      </c>
      <c r="D15" s="86"/>
      <c r="E15" s="86"/>
      <c r="F15" s="86"/>
      <c r="G15" s="86"/>
      <c r="H15" s="86"/>
      <c r="I15" s="86"/>
      <c r="J15" s="86"/>
      <c r="K15" s="86"/>
      <c r="L15" s="86"/>
      <c r="M15" s="86"/>
      <c r="N15" s="86"/>
      <c r="O15" s="86"/>
      <c r="P15" s="86"/>
      <c r="Q15" s="86"/>
      <c r="R15" s="86"/>
      <c r="S15" s="86"/>
      <c r="T15" s="86"/>
      <c r="U15" s="86"/>
      <c r="V15" s="86"/>
      <c r="W15" s="86"/>
      <c r="X15" s="86"/>
      <c r="Y15" s="86"/>
      <c r="Z15" s="86"/>
      <c r="AA15" s="86"/>
      <c r="AB15" s="86"/>
      <c r="AC15" s="86"/>
      <c r="AD15" s="86"/>
      <c r="AE15" s="86"/>
      <c r="AF15" s="86"/>
      <c r="AG15" s="86"/>
      <c r="AH15" s="86"/>
      <c r="AI15" s="86"/>
      <c r="AJ15" s="86"/>
      <c r="AK15" s="88"/>
    </row>
    <row r="16" spans="2:37" x14ac:dyDescent="0.25">
      <c r="B16" s="92"/>
      <c r="C16" s="93" t="s">
        <v>132</v>
      </c>
      <c r="D16" s="86"/>
      <c r="E16" s="86"/>
      <c r="F16" s="86"/>
      <c r="G16" s="86"/>
      <c r="H16" s="86"/>
      <c r="I16" s="86"/>
      <c r="J16" s="86"/>
      <c r="K16" s="86"/>
      <c r="L16" s="86"/>
      <c r="M16" s="86"/>
      <c r="N16" s="86"/>
      <c r="O16" s="86"/>
      <c r="P16" s="86"/>
      <c r="Q16" s="86"/>
      <c r="R16" s="86"/>
      <c r="S16" s="86"/>
      <c r="T16" s="86"/>
      <c r="U16" s="86"/>
      <c r="V16" s="86"/>
      <c r="W16" s="86"/>
      <c r="X16" s="86"/>
      <c r="Y16" s="86"/>
      <c r="Z16" s="86"/>
      <c r="AA16" s="86"/>
      <c r="AB16" s="86"/>
      <c r="AC16" s="86"/>
      <c r="AD16" s="86"/>
      <c r="AE16" s="86"/>
      <c r="AF16" s="86"/>
      <c r="AG16" s="86"/>
      <c r="AH16" s="86"/>
      <c r="AI16" s="86"/>
      <c r="AJ16" s="86"/>
      <c r="AK16" s="88"/>
    </row>
    <row r="17" spans="2:37" x14ac:dyDescent="0.25">
      <c r="B17" s="92"/>
      <c r="C17" s="93" t="s">
        <v>133</v>
      </c>
      <c r="D17" s="86">
        <v>330</v>
      </c>
      <c r="E17" s="86">
        <v>0</v>
      </c>
      <c r="F17" s="86">
        <f>D17+E17</f>
        <v>330</v>
      </c>
      <c r="G17" s="86">
        <f>AVERAGE(D17,F17)</f>
        <v>330</v>
      </c>
      <c r="H17" s="86">
        <v>330</v>
      </c>
      <c r="I17" s="86">
        <v>0</v>
      </c>
      <c r="J17" s="86">
        <f>H17+I17</f>
        <v>330</v>
      </c>
      <c r="K17" s="86">
        <f>AVERAGE(H17,J17)</f>
        <v>330</v>
      </c>
      <c r="L17" s="86">
        <v>330</v>
      </c>
      <c r="M17" s="86">
        <v>0</v>
      </c>
      <c r="N17" s="86">
        <f>L17+M17</f>
        <v>330</v>
      </c>
      <c r="O17" s="86">
        <f>AVERAGE(L17,N17)</f>
        <v>330</v>
      </c>
      <c r="P17" s="86">
        <v>330</v>
      </c>
      <c r="Q17" s="86">
        <v>0</v>
      </c>
      <c r="R17" s="86">
        <f>P17+Q17</f>
        <v>330</v>
      </c>
      <c r="S17" s="86">
        <f>AVERAGE(P17,R17)</f>
        <v>330</v>
      </c>
      <c r="T17" s="86">
        <v>330</v>
      </c>
      <c r="U17" s="86">
        <v>0</v>
      </c>
      <c r="V17" s="86">
        <f>T17+U17</f>
        <v>330</v>
      </c>
      <c r="W17" s="86">
        <f>AVERAGE(T17,V17)</f>
        <v>330</v>
      </c>
      <c r="X17" s="86">
        <v>330</v>
      </c>
      <c r="Y17" s="86">
        <v>0</v>
      </c>
      <c r="Z17" s="86">
        <f>X17+Y17</f>
        <v>330</v>
      </c>
      <c r="AA17" s="86">
        <f>AVERAGE(X17,Z17)</f>
        <v>330</v>
      </c>
      <c r="AB17" s="86">
        <v>330</v>
      </c>
      <c r="AC17" s="86">
        <v>0</v>
      </c>
      <c r="AD17" s="86">
        <f>AB17+AC17</f>
        <v>330</v>
      </c>
      <c r="AE17" s="86">
        <f>AVERAGE(AB17,AD17)</f>
        <v>330</v>
      </c>
      <c r="AF17" s="86">
        <v>330</v>
      </c>
      <c r="AG17" s="86">
        <v>0</v>
      </c>
      <c r="AH17" s="86">
        <f>AF17+AG17</f>
        <v>330</v>
      </c>
      <c r="AI17" s="86">
        <f>AVERAGE(AF17,AH17)</f>
        <v>330</v>
      </c>
      <c r="AJ17" s="86"/>
      <c r="AK17" s="88"/>
    </row>
    <row r="18" spans="2:37" x14ac:dyDescent="0.25">
      <c r="B18" s="92"/>
      <c r="C18" s="93" t="s">
        <v>134</v>
      </c>
      <c r="D18" s="86"/>
      <c r="E18" s="86"/>
      <c r="F18" s="86"/>
      <c r="G18" s="86"/>
      <c r="H18" s="86"/>
      <c r="I18" s="86"/>
      <c r="J18" s="86"/>
      <c r="K18" s="86"/>
      <c r="L18" s="86"/>
      <c r="M18" s="86"/>
      <c r="N18" s="86"/>
      <c r="O18" s="86"/>
      <c r="P18" s="86"/>
      <c r="Q18" s="86"/>
      <c r="R18" s="86"/>
      <c r="S18" s="86"/>
      <c r="T18" s="86"/>
      <c r="U18" s="86"/>
      <c r="V18" s="86"/>
      <c r="W18" s="86"/>
      <c r="X18" s="86"/>
      <c r="Y18" s="86"/>
      <c r="Z18" s="86"/>
      <c r="AA18" s="86"/>
      <c r="AB18" s="86"/>
      <c r="AC18" s="86"/>
      <c r="AD18" s="86"/>
      <c r="AE18" s="86"/>
      <c r="AF18" s="86"/>
      <c r="AG18" s="86"/>
      <c r="AH18" s="86"/>
      <c r="AI18" s="86"/>
      <c r="AJ18" s="86"/>
      <c r="AK18" s="88"/>
    </row>
    <row r="19" spans="2:37" x14ac:dyDescent="0.25">
      <c r="B19" s="92"/>
      <c r="C19" s="93" t="s">
        <v>135</v>
      </c>
      <c r="D19" s="86"/>
      <c r="E19" s="86"/>
      <c r="F19" s="86"/>
      <c r="G19" s="86"/>
      <c r="H19" s="86"/>
      <c r="I19" s="86"/>
      <c r="J19" s="86"/>
      <c r="K19" s="86"/>
      <c r="L19" s="86"/>
      <c r="M19" s="86"/>
      <c r="N19" s="86"/>
      <c r="O19" s="86"/>
      <c r="P19" s="86"/>
      <c r="Q19" s="86"/>
      <c r="R19" s="86"/>
      <c r="S19" s="86"/>
      <c r="T19" s="86"/>
      <c r="U19" s="86"/>
      <c r="V19" s="86"/>
      <c r="W19" s="86"/>
      <c r="X19" s="86"/>
      <c r="Y19" s="86"/>
      <c r="Z19" s="86"/>
      <c r="AA19" s="86"/>
      <c r="AB19" s="86"/>
      <c r="AC19" s="86"/>
      <c r="AD19" s="86"/>
      <c r="AE19" s="86"/>
      <c r="AF19" s="86"/>
      <c r="AG19" s="86"/>
      <c r="AH19" s="86"/>
      <c r="AI19" s="86"/>
      <c r="AJ19" s="86"/>
      <c r="AK19" s="88"/>
    </row>
    <row r="20" spans="2:37" x14ac:dyDescent="0.25">
      <c r="B20" s="92"/>
      <c r="C20" s="94"/>
      <c r="D20" s="744"/>
      <c r="E20" s="745"/>
      <c r="F20" s="745"/>
      <c r="G20" s="746"/>
      <c r="H20" s="744"/>
      <c r="I20" s="745"/>
      <c r="J20" s="745"/>
      <c r="K20" s="746"/>
      <c r="L20" s="744"/>
      <c r="M20" s="745"/>
      <c r="N20" s="745"/>
      <c r="O20" s="746"/>
      <c r="P20" s="744"/>
      <c r="Q20" s="745"/>
      <c r="R20" s="745"/>
      <c r="S20" s="746"/>
      <c r="T20" s="744"/>
      <c r="U20" s="745"/>
      <c r="V20" s="745"/>
      <c r="W20" s="746"/>
      <c r="X20" s="744"/>
      <c r="Y20" s="745"/>
      <c r="Z20" s="745"/>
      <c r="AA20" s="746"/>
      <c r="AB20" s="744"/>
      <c r="AC20" s="745"/>
      <c r="AD20" s="745"/>
      <c r="AE20" s="746"/>
      <c r="AF20" s="744"/>
      <c r="AG20" s="745"/>
      <c r="AH20" s="745"/>
      <c r="AI20" s="746"/>
      <c r="AJ20" s="86"/>
      <c r="AK20" s="88"/>
    </row>
    <row r="21" spans="2:37" ht="31.5" customHeight="1" x14ac:dyDescent="0.25">
      <c r="B21" s="90" t="s">
        <v>136</v>
      </c>
      <c r="C21" s="91" t="s">
        <v>137</v>
      </c>
      <c r="D21" s="744"/>
      <c r="E21" s="745"/>
      <c r="F21" s="745"/>
      <c r="G21" s="746"/>
      <c r="H21" s="744"/>
      <c r="I21" s="745"/>
      <c r="J21" s="745"/>
      <c r="K21" s="746"/>
      <c r="L21" s="744"/>
      <c r="M21" s="745"/>
      <c r="N21" s="745"/>
      <c r="O21" s="746"/>
      <c r="P21" s="744"/>
      <c r="Q21" s="745"/>
      <c r="R21" s="745"/>
      <c r="S21" s="746"/>
      <c r="T21" s="744"/>
      <c r="U21" s="745"/>
      <c r="V21" s="745"/>
      <c r="W21" s="746"/>
      <c r="X21" s="744"/>
      <c r="Y21" s="745"/>
      <c r="Z21" s="745"/>
      <c r="AA21" s="746"/>
      <c r="AB21" s="744"/>
      <c r="AC21" s="745"/>
      <c r="AD21" s="745"/>
      <c r="AE21" s="746"/>
      <c r="AF21" s="744"/>
      <c r="AG21" s="745"/>
      <c r="AH21" s="745"/>
      <c r="AI21" s="746"/>
      <c r="AJ21" s="86"/>
      <c r="AK21" s="88"/>
    </row>
    <row r="22" spans="2:37" x14ac:dyDescent="0.25">
      <c r="B22" s="92"/>
      <c r="C22" s="93" t="s">
        <v>131</v>
      </c>
      <c r="D22" s="744"/>
      <c r="E22" s="745"/>
      <c r="F22" s="745"/>
      <c r="G22" s="746"/>
      <c r="H22" s="744"/>
      <c r="I22" s="745"/>
      <c r="J22" s="745"/>
      <c r="K22" s="746"/>
      <c r="L22" s="744"/>
      <c r="M22" s="745"/>
      <c r="N22" s="745"/>
      <c r="O22" s="746"/>
      <c r="P22" s="744"/>
      <c r="Q22" s="745"/>
      <c r="R22" s="745"/>
      <c r="S22" s="746"/>
      <c r="T22" s="744"/>
      <c r="U22" s="745"/>
      <c r="V22" s="745"/>
      <c r="W22" s="746"/>
      <c r="X22" s="744"/>
      <c r="Y22" s="745"/>
      <c r="Z22" s="745"/>
      <c r="AA22" s="746"/>
      <c r="AB22" s="744"/>
      <c r="AC22" s="745"/>
      <c r="AD22" s="745"/>
      <c r="AE22" s="746"/>
      <c r="AF22" s="744"/>
      <c r="AG22" s="745"/>
      <c r="AH22" s="745"/>
      <c r="AI22" s="746"/>
      <c r="AJ22" s="86"/>
      <c r="AK22" s="88"/>
    </row>
    <row r="23" spans="2:37" x14ac:dyDescent="0.25">
      <c r="B23" s="92"/>
      <c r="C23" s="93" t="s">
        <v>132</v>
      </c>
      <c r="D23" s="744"/>
      <c r="E23" s="745"/>
      <c r="F23" s="745"/>
      <c r="G23" s="746"/>
      <c r="H23" s="744"/>
      <c r="I23" s="745"/>
      <c r="J23" s="745"/>
      <c r="K23" s="746"/>
      <c r="L23" s="744"/>
      <c r="M23" s="745"/>
      <c r="N23" s="745"/>
      <c r="O23" s="746"/>
      <c r="P23" s="744"/>
      <c r="Q23" s="745"/>
      <c r="R23" s="745"/>
      <c r="S23" s="746"/>
      <c r="T23" s="744"/>
      <c r="U23" s="745"/>
      <c r="V23" s="745"/>
      <c r="W23" s="746"/>
      <c r="X23" s="744"/>
      <c r="Y23" s="745"/>
      <c r="Z23" s="745"/>
      <c r="AA23" s="746"/>
      <c r="AB23" s="744"/>
      <c r="AC23" s="745"/>
      <c r="AD23" s="745"/>
      <c r="AE23" s="746"/>
      <c r="AF23" s="744"/>
      <c r="AG23" s="745"/>
      <c r="AH23" s="745"/>
      <c r="AI23" s="746"/>
      <c r="AJ23" s="86"/>
      <c r="AK23" s="88"/>
    </row>
    <row r="24" spans="2:37" x14ac:dyDescent="0.25">
      <c r="B24" s="92"/>
      <c r="C24" s="93" t="s">
        <v>133</v>
      </c>
      <c r="D24" s="744">
        <v>0.63</v>
      </c>
      <c r="E24" s="745"/>
      <c r="F24" s="745"/>
      <c r="G24" s="746"/>
      <c r="H24" s="744">
        <v>0.63</v>
      </c>
      <c r="I24" s="745"/>
      <c r="J24" s="745"/>
      <c r="K24" s="746"/>
      <c r="L24" s="744">
        <v>0.66</v>
      </c>
      <c r="M24" s="745"/>
      <c r="N24" s="745"/>
      <c r="O24" s="746"/>
      <c r="P24" s="744">
        <v>0.66</v>
      </c>
      <c r="Q24" s="745"/>
      <c r="R24" s="745"/>
      <c r="S24" s="746"/>
      <c r="T24" s="744">
        <v>0.42</v>
      </c>
      <c r="U24" s="745"/>
      <c r="V24" s="745"/>
      <c r="W24" s="746"/>
      <c r="X24" s="744">
        <v>0.44</v>
      </c>
      <c r="Y24" s="745"/>
      <c r="Z24" s="745"/>
      <c r="AA24" s="746"/>
      <c r="AB24" s="744">
        <v>0.46</v>
      </c>
      <c r="AC24" s="745"/>
      <c r="AD24" s="745"/>
      <c r="AE24" s="746"/>
      <c r="AF24" s="744">
        <v>0.48</v>
      </c>
      <c r="AG24" s="745"/>
      <c r="AH24" s="745"/>
      <c r="AI24" s="746"/>
      <c r="AJ24" s="86"/>
      <c r="AK24" s="88"/>
    </row>
    <row r="25" spans="2:37" x14ac:dyDescent="0.25">
      <c r="B25" s="92"/>
      <c r="C25" s="93" t="s">
        <v>134</v>
      </c>
      <c r="D25" s="744"/>
      <c r="E25" s="745"/>
      <c r="F25" s="745"/>
      <c r="G25" s="746"/>
      <c r="H25" s="744"/>
      <c r="I25" s="745"/>
      <c r="J25" s="745"/>
      <c r="K25" s="746"/>
      <c r="L25" s="744"/>
      <c r="M25" s="745"/>
      <c r="N25" s="745"/>
      <c r="O25" s="746"/>
      <c r="P25" s="744"/>
      <c r="Q25" s="745"/>
      <c r="R25" s="745"/>
      <c r="S25" s="746"/>
      <c r="T25" s="744"/>
      <c r="U25" s="745"/>
      <c r="V25" s="745"/>
      <c r="W25" s="746"/>
      <c r="X25" s="744"/>
      <c r="Y25" s="745"/>
      <c r="Z25" s="745"/>
      <c r="AA25" s="746"/>
      <c r="AB25" s="744"/>
      <c r="AC25" s="745"/>
      <c r="AD25" s="745"/>
      <c r="AE25" s="746"/>
      <c r="AF25" s="744"/>
      <c r="AG25" s="745"/>
      <c r="AH25" s="745"/>
      <c r="AI25" s="746"/>
      <c r="AJ25" s="86"/>
      <c r="AK25" s="88"/>
    </row>
    <row r="26" spans="2:37" s="95" customFormat="1" x14ac:dyDescent="0.25">
      <c r="B26" s="92"/>
      <c r="C26" s="93" t="s">
        <v>135</v>
      </c>
      <c r="D26" s="748"/>
      <c r="E26" s="749"/>
      <c r="F26" s="749"/>
      <c r="G26" s="750"/>
      <c r="H26" s="748"/>
      <c r="I26" s="749"/>
      <c r="J26" s="749"/>
      <c r="K26" s="750"/>
      <c r="L26" s="748"/>
      <c r="M26" s="749"/>
      <c r="N26" s="749"/>
      <c r="O26" s="750"/>
      <c r="P26" s="748"/>
      <c r="Q26" s="749"/>
      <c r="R26" s="749"/>
      <c r="S26" s="750"/>
      <c r="T26" s="748"/>
      <c r="U26" s="749"/>
      <c r="V26" s="749"/>
      <c r="W26" s="750"/>
      <c r="X26" s="748"/>
      <c r="Y26" s="749"/>
      <c r="Z26" s="749"/>
      <c r="AA26" s="750"/>
      <c r="AB26" s="748"/>
      <c r="AC26" s="749"/>
      <c r="AD26" s="749"/>
      <c r="AE26" s="750"/>
      <c r="AF26" s="748"/>
      <c r="AG26" s="749"/>
      <c r="AH26" s="749"/>
      <c r="AI26" s="750"/>
      <c r="AJ26" s="86"/>
      <c r="AK26" s="88"/>
    </row>
    <row r="27" spans="2:37" s="95" customFormat="1" x14ac:dyDescent="0.25">
      <c r="B27" s="92"/>
      <c r="C27" s="94"/>
      <c r="D27" s="748"/>
      <c r="E27" s="749"/>
      <c r="F27" s="749"/>
      <c r="G27" s="750"/>
      <c r="H27" s="748"/>
      <c r="I27" s="749"/>
      <c r="J27" s="749"/>
      <c r="K27" s="750"/>
      <c r="L27" s="748"/>
      <c r="M27" s="749"/>
      <c r="N27" s="749"/>
      <c r="O27" s="750"/>
      <c r="P27" s="748"/>
      <c r="Q27" s="749"/>
      <c r="R27" s="749"/>
      <c r="S27" s="750"/>
      <c r="T27" s="748"/>
      <c r="U27" s="749"/>
      <c r="V27" s="749"/>
      <c r="W27" s="750"/>
      <c r="X27" s="748"/>
      <c r="Y27" s="749"/>
      <c r="Z27" s="749"/>
      <c r="AA27" s="750"/>
      <c r="AB27" s="748"/>
      <c r="AC27" s="749"/>
      <c r="AD27" s="749"/>
      <c r="AE27" s="750"/>
      <c r="AF27" s="748"/>
      <c r="AG27" s="749"/>
      <c r="AH27" s="749"/>
      <c r="AI27" s="750"/>
      <c r="AJ27" s="86"/>
      <c r="AK27" s="88"/>
    </row>
    <row r="28" spans="2:37" x14ac:dyDescent="0.25">
      <c r="B28" s="90" t="s">
        <v>138</v>
      </c>
      <c r="C28" s="91" t="s">
        <v>139</v>
      </c>
      <c r="D28" s="744"/>
      <c r="E28" s="745"/>
      <c r="F28" s="745"/>
      <c r="G28" s="746"/>
      <c r="H28" s="744"/>
      <c r="I28" s="745"/>
      <c r="J28" s="745"/>
      <c r="K28" s="746"/>
      <c r="L28" s="744"/>
      <c r="M28" s="745"/>
      <c r="N28" s="745"/>
      <c r="O28" s="746"/>
      <c r="P28" s="744"/>
      <c r="Q28" s="745"/>
      <c r="R28" s="745"/>
      <c r="S28" s="746"/>
      <c r="T28" s="744"/>
      <c r="U28" s="745"/>
      <c r="V28" s="745"/>
      <c r="W28" s="746"/>
      <c r="X28" s="744"/>
      <c r="Y28" s="745"/>
      <c r="Z28" s="745"/>
      <c r="AA28" s="746"/>
      <c r="AB28" s="744"/>
      <c r="AC28" s="745"/>
      <c r="AD28" s="745"/>
      <c r="AE28" s="746"/>
      <c r="AF28" s="744"/>
      <c r="AG28" s="745"/>
      <c r="AH28" s="745"/>
      <c r="AI28" s="746"/>
      <c r="AJ28" s="96"/>
      <c r="AK28" s="75"/>
    </row>
    <row r="29" spans="2:37" x14ac:dyDescent="0.25">
      <c r="B29" s="92"/>
      <c r="C29" s="93" t="s">
        <v>131</v>
      </c>
      <c r="D29" s="744"/>
      <c r="E29" s="745"/>
      <c r="F29" s="745"/>
      <c r="G29" s="746"/>
      <c r="H29" s="744"/>
      <c r="I29" s="745"/>
      <c r="J29" s="745"/>
      <c r="K29" s="746"/>
      <c r="L29" s="744"/>
      <c r="M29" s="745"/>
      <c r="N29" s="745"/>
      <c r="O29" s="746"/>
      <c r="P29" s="744"/>
      <c r="Q29" s="745"/>
      <c r="R29" s="745"/>
      <c r="S29" s="746"/>
      <c r="T29" s="744"/>
      <c r="U29" s="745"/>
      <c r="V29" s="745"/>
      <c r="W29" s="746"/>
      <c r="X29" s="744"/>
      <c r="Y29" s="745"/>
      <c r="Z29" s="745"/>
      <c r="AA29" s="746"/>
      <c r="AB29" s="744"/>
      <c r="AC29" s="745"/>
      <c r="AD29" s="745"/>
      <c r="AE29" s="746"/>
      <c r="AF29" s="744"/>
      <c r="AG29" s="745"/>
      <c r="AH29" s="745"/>
      <c r="AI29" s="746"/>
      <c r="AJ29" s="97"/>
      <c r="AK29" s="75"/>
    </row>
    <row r="30" spans="2:37" x14ac:dyDescent="0.25">
      <c r="B30" s="92"/>
      <c r="C30" s="93" t="s">
        <v>132</v>
      </c>
      <c r="D30" s="744"/>
      <c r="E30" s="745"/>
      <c r="F30" s="745"/>
      <c r="G30" s="746"/>
      <c r="H30" s="744"/>
      <c r="I30" s="745"/>
      <c r="J30" s="745"/>
      <c r="K30" s="746"/>
      <c r="L30" s="744"/>
      <c r="M30" s="745"/>
      <c r="N30" s="745"/>
      <c r="O30" s="746"/>
      <c r="P30" s="744"/>
      <c r="Q30" s="745"/>
      <c r="R30" s="745"/>
      <c r="S30" s="746"/>
      <c r="T30" s="744"/>
      <c r="U30" s="745"/>
      <c r="V30" s="745"/>
      <c r="W30" s="746"/>
      <c r="X30" s="744"/>
      <c r="Y30" s="745"/>
      <c r="Z30" s="745"/>
      <c r="AA30" s="746"/>
      <c r="AB30" s="744"/>
      <c r="AC30" s="745"/>
      <c r="AD30" s="745"/>
      <c r="AE30" s="746"/>
      <c r="AF30" s="744"/>
      <c r="AG30" s="745"/>
      <c r="AH30" s="745"/>
      <c r="AI30" s="746"/>
      <c r="AJ30" s="98"/>
      <c r="AK30" s="75"/>
    </row>
    <row r="31" spans="2:37" x14ac:dyDescent="0.25">
      <c r="B31" s="92"/>
      <c r="C31" s="93" t="s">
        <v>133</v>
      </c>
      <c r="D31" s="744">
        <f>D24*G17/100</f>
        <v>2.0790000000000002</v>
      </c>
      <c r="E31" s="745"/>
      <c r="F31" s="745"/>
      <c r="G31" s="746"/>
      <c r="H31" s="744">
        <f>H24*K17/100</f>
        <v>2.0790000000000002</v>
      </c>
      <c r="I31" s="745"/>
      <c r="J31" s="745"/>
      <c r="K31" s="746"/>
      <c r="L31" s="744">
        <f>L24*O17/100</f>
        <v>2.1779999999999999</v>
      </c>
      <c r="M31" s="745"/>
      <c r="N31" s="745"/>
      <c r="O31" s="746"/>
      <c r="P31" s="744">
        <f>P24*S17/100</f>
        <v>2.1779999999999999</v>
      </c>
      <c r="Q31" s="745"/>
      <c r="R31" s="745"/>
      <c r="S31" s="746"/>
      <c r="T31" s="744">
        <f>T24*W17/100</f>
        <v>1.3859999999999999</v>
      </c>
      <c r="U31" s="745"/>
      <c r="V31" s="745"/>
      <c r="W31" s="746"/>
      <c r="X31" s="744">
        <f>X24*AA17/100</f>
        <v>1.452</v>
      </c>
      <c r="Y31" s="745"/>
      <c r="Z31" s="745"/>
      <c r="AA31" s="746"/>
      <c r="AB31" s="744">
        <f>AB24*AE17/100</f>
        <v>1.518</v>
      </c>
      <c r="AC31" s="745"/>
      <c r="AD31" s="745"/>
      <c r="AE31" s="746"/>
      <c r="AF31" s="744">
        <f>AF24*AI17/100</f>
        <v>1.5840000000000001</v>
      </c>
      <c r="AG31" s="745"/>
      <c r="AH31" s="745"/>
      <c r="AI31" s="746"/>
      <c r="AJ31" s="98"/>
      <c r="AK31" s="75"/>
    </row>
    <row r="32" spans="2:37" x14ac:dyDescent="0.25">
      <c r="B32" s="92"/>
      <c r="C32" s="93" t="s">
        <v>134</v>
      </c>
      <c r="D32" s="748"/>
      <c r="E32" s="749"/>
      <c r="F32" s="749"/>
      <c r="G32" s="750"/>
      <c r="H32" s="748"/>
      <c r="I32" s="749"/>
      <c r="J32" s="749"/>
      <c r="K32" s="750"/>
      <c r="L32" s="748"/>
      <c r="M32" s="749"/>
      <c r="N32" s="749"/>
      <c r="O32" s="750"/>
      <c r="P32" s="748"/>
      <c r="Q32" s="749"/>
      <c r="R32" s="749"/>
      <c r="S32" s="750"/>
      <c r="T32" s="748"/>
      <c r="U32" s="749"/>
      <c r="V32" s="749"/>
      <c r="W32" s="750"/>
      <c r="X32" s="748"/>
      <c r="Y32" s="749"/>
      <c r="Z32" s="749"/>
      <c r="AA32" s="750"/>
      <c r="AB32" s="748"/>
      <c r="AC32" s="749"/>
      <c r="AD32" s="749"/>
      <c r="AE32" s="750"/>
      <c r="AF32" s="748"/>
      <c r="AG32" s="749"/>
      <c r="AH32" s="749"/>
      <c r="AI32" s="750"/>
      <c r="AJ32" s="99"/>
      <c r="AK32" s="747"/>
    </row>
    <row r="33" spans="2:37" x14ac:dyDescent="0.25">
      <c r="B33" s="92"/>
      <c r="C33" s="93" t="s">
        <v>135</v>
      </c>
      <c r="D33" s="748"/>
      <c r="E33" s="749"/>
      <c r="F33" s="749"/>
      <c r="G33" s="750"/>
      <c r="H33" s="748"/>
      <c r="I33" s="749"/>
      <c r="J33" s="749"/>
      <c r="K33" s="750"/>
      <c r="L33" s="748"/>
      <c r="M33" s="749"/>
      <c r="N33" s="749"/>
      <c r="O33" s="750"/>
      <c r="P33" s="748"/>
      <c r="Q33" s="749"/>
      <c r="R33" s="749"/>
      <c r="S33" s="750"/>
      <c r="T33" s="748"/>
      <c r="U33" s="749"/>
      <c r="V33" s="749"/>
      <c r="W33" s="750"/>
      <c r="X33" s="748"/>
      <c r="Y33" s="749"/>
      <c r="Z33" s="749"/>
      <c r="AA33" s="750"/>
      <c r="AB33" s="748"/>
      <c r="AC33" s="749"/>
      <c r="AD33" s="749"/>
      <c r="AE33" s="750"/>
      <c r="AF33" s="748"/>
      <c r="AG33" s="749"/>
      <c r="AH33" s="749"/>
      <c r="AI33" s="750"/>
      <c r="AJ33" s="100"/>
      <c r="AK33" s="747"/>
    </row>
    <row r="34" spans="2:37" x14ac:dyDescent="0.25">
      <c r="B34" s="101" t="s">
        <v>140</v>
      </c>
      <c r="C34" s="102" t="s">
        <v>141</v>
      </c>
      <c r="D34" s="741">
        <f>D31</f>
        <v>2.0790000000000002</v>
      </c>
      <c r="E34" s="742"/>
      <c r="F34" s="742"/>
      <c r="G34" s="743"/>
      <c r="H34" s="741">
        <f>H31</f>
        <v>2.0790000000000002</v>
      </c>
      <c r="I34" s="742"/>
      <c r="J34" s="742"/>
      <c r="K34" s="743"/>
      <c r="L34" s="741">
        <f>L31</f>
        <v>2.1779999999999999</v>
      </c>
      <c r="M34" s="742"/>
      <c r="N34" s="742"/>
      <c r="O34" s="743"/>
      <c r="P34" s="741">
        <f>P31</f>
        <v>2.1779999999999999</v>
      </c>
      <c r="Q34" s="742"/>
      <c r="R34" s="742"/>
      <c r="S34" s="743"/>
      <c r="T34" s="741">
        <f>T31</f>
        <v>1.3859999999999999</v>
      </c>
      <c r="U34" s="742"/>
      <c r="V34" s="742"/>
      <c r="W34" s="743"/>
      <c r="X34" s="741">
        <f>X31</f>
        <v>1.452</v>
      </c>
      <c r="Y34" s="742"/>
      <c r="Z34" s="742"/>
      <c r="AA34" s="743"/>
      <c r="AB34" s="741">
        <f>AB31</f>
        <v>1.518</v>
      </c>
      <c r="AC34" s="742"/>
      <c r="AD34" s="742"/>
      <c r="AE34" s="743"/>
      <c r="AF34" s="741">
        <f>AF31</f>
        <v>1.5840000000000001</v>
      </c>
      <c r="AG34" s="742"/>
      <c r="AH34" s="742"/>
      <c r="AI34" s="743"/>
      <c r="AJ34" s="103"/>
      <c r="AK34" s="88"/>
    </row>
    <row r="35" spans="2:37" x14ac:dyDescent="0.25">
      <c r="B35" s="104"/>
      <c r="C35" s="105"/>
      <c r="D35" s="78" t="s">
        <v>124</v>
      </c>
      <c r="E35" s="78" t="s">
        <v>125</v>
      </c>
      <c r="F35" s="78" t="s">
        <v>126</v>
      </c>
      <c r="G35" s="78" t="s">
        <v>127</v>
      </c>
      <c r="H35" s="78" t="s">
        <v>124</v>
      </c>
      <c r="I35" s="78" t="s">
        <v>125</v>
      </c>
      <c r="J35" s="78" t="s">
        <v>126</v>
      </c>
      <c r="K35" s="78" t="s">
        <v>127</v>
      </c>
      <c r="L35" s="78" t="s">
        <v>124</v>
      </c>
      <c r="M35" s="78" t="s">
        <v>125</v>
      </c>
      <c r="N35" s="78" t="s">
        <v>126</v>
      </c>
      <c r="O35" s="78" t="s">
        <v>127</v>
      </c>
      <c r="P35" s="78" t="s">
        <v>124</v>
      </c>
      <c r="Q35" s="78" t="s">
        <v>125</v>
      </c>
      <c r="R35" s="78" t="s">
        <v>126</v>
      </c>
      <c r="S35" s="78" t="s">
        <v>127</v>
      </c>
      <c r="T35" s="78" t="s">
        <v>124</v>
      </c>
      <c r="U35" s="78" t="s">
        <v>125</v>
      </c>
      <c r="V35" s="78" t="s">
        <v>126</v>
      </c>
      <c r="W35" s="78" t="s">
        <v>127</v>
      </c>
      <c r="X35" s="78" t="s">
        <v>124</v>
      </c>
      <c r="Y35" s="78" t="s">
        <v>125</v>
      </c>
      <c r="Z35" s="78" t="s">
        <v>126</v>
      </c>
      <c r="AA35" s="78" t="s">
        <v>127</v>
      </c>
      <c r="AB35" s="78" t="s">
        <v>124</v>
      </c>
      <c r="AC35" s="78" t="s">
        <v>125</v>
      </c>
      <c r="AD35" s="78" t="s">
        <v>126</v>
      </c>
      <c r="AE35" s="78" t="s">
        <v>127</v>
      </c>
      <c r="AF35" s="78" t="s">
        <v>124</v>
      </c>
      <c r="AG35" s="78" t="s">
        <v>125</v>
      </c>
      <c r="AH35" s="78" t="s">
        <v>126</v>
      </c>
      <c r="AI35" s="78" t="s">
        <v>127</v>
      </c>
      <c r="AJ35" s="106"/>
      <c r="AK35" s="88"/>
    </row>
    <row r="36" spans="2:37" x14ac:dyDescent="0.25">
      <c r="B36" s="84">
        <v>2</v>
      </c>
      <c r="C36" s="85" t="s">
        <v>142</v>
      </c>
      <c r="D36" s="107"/>
      <c r="E36" s="107"/>
      <c r="F36" s="107"/>
      <c r="G36" s="107"/>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8"/>
    </row>
    <row r="37" spans="2:37" x14ac:dyDescent="0.25">
      <c r="B37" s="84"/>
      <c r="C37" s="85"/>
      <c r="D37" s="107"/>
      <c r="E37" s="107"/>
      <c r="F37" s="107"/>
      <c r="G37" s="107"/>
      <c r="H37" s="107"/>
      <c r="I37" s="107"/>
      <c r="J37" s="107"/>
      <c r="K37" s="107"/>
      <c r="L37" s="107"/>
      <c r="M37" s="107"/>
      <c r="N37" s="107"/>
      <c r="O37" s="107"/>
      <c r="P37" s="107"/>
      <c r="Q37" s="107"/>
      <c r="R37" s="107"/>
      <c r="S37" s="107"/>
      <c r="T37" s="107"/>
      <c r="U37" s="107"/>
      <c r="V37" s="107"/>
      <c r="W37" s="107"/>
      <c r="X37" s="107"/>
      <c r="Y37" s="107"/>
      <c r="Z37" s="107"/>
      <c r="AA37" s="107"/>
      <c r="AB37" s="107"/>
      <c r="AC37" s="107"/>
      <c r="AD37" s="107"/>
      <c r="AE37" s="107"/>
      <c r="AF37" s="107"/>
      <c r="AG37" s="107"/>
      <c r="AH37" s="107"/>
      <c r="AI37" s="107"/>
      <c r="AJ37" s="108"/>
    </row>
    <row r="38" spans="2:37" x14ac:dyDescent="0.25">
      <c r="B38" s="84" t="s">
        <v>143</v>
      </c>
      <c r="C38" s="91" t="s">
        <v>144</v>
      </c>
      <c r="D38" s="96"/>
      <c r="E38" s="96"/>
      <c r="F38" s="96"/>
      <c r="G38" s="96"/>
      <c r="H38" s="96"/>
      <c r="I38" s="96"/>
      <c r="J38" s="109"/>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96"/>
      <c r="AJ38" s="110"/>
    </row>
    <row r="39" spans="2:37" x14ac:dyDescent="0.25">
      <c r="B39" s="111"/>
      <c r="C39" s="93" t="s">
        <v>132</v>
      </c>
      <c r="D39" s="96"/>
      <c r="E39" s="96"/>
      <c r="F39" s="96"/>
      <c r="G39" s="96"/>
      <c r="H39" s="96"/>
      <c r="I39" s="96"/>
      <c r="J39" s="96"/>
      <c r="K39" s="96"/>
      <c r="L39" s="96"/>
      <c r="M39" s="96"/>
      <c r="N39" s="96"/>
      <c r="O39" s="96"/>
      <c r="P39" s="96"/>
      <c r="Q39" s="96"/>
      <c r="R39" s="96"/>
      <c r="S39" s="96"/>
      <c r="T39" s="96"/>
      <c r="U39" s="96"/>
      <c r="V39" s="96"/>
      <c r="W39" s="96"/>
      <c r="X39" s="96"/>
      <c r="Y39" s="96"/>
      <c r="Z39" s="96"/>
      <c r="AA39" s="96"/>
      <c r="AB39" s="96"/>
      <c r="AC39" s="96"/>
      <c r="AD39" s="96"/>
      <c r="AE39" s="96"/>
      <c r="AF39" s="96"/>
      <c r="AG39" s="96"/>
      <c r="AH39" s="96"/>
      <c r="AI39" s="96"/>
      <c r="AJ39" s="110"/>
    </row>
    <row r="40" spans="2:37" x14ac:dyDescent="0.25">
      <c r="B40" s="111"/>
      <c r="C40" s="93" t="s">
        <v>133</v>
      </c>
      <c r="D40" s="96">
        <v>4</v>
      </c>
      <c r="E40" s="96">
        <v>0</v>
      </c>
      <c r="F40" s="96">
        <f>D40+E40</f>
        <v>4</v>
      </c>
      <c r="G40" s="96">
        <f>AVERAGE(D40,F40)</f>
        <v>4</v>
      </c>
      <c r="H40" s="96">
        <v>4</v>
      </c>
      <c r="I40" s="96">
        <v>0</v>
      </c>
      <c r="J40" s="96">
        <f>H40+I40</f>
        <v>4</v>
      </c>
      <c r="K40" s="96">
        <f>AVERAGE(H40,J40)</f>
        <v>4</v>
      </c>
      <c r="L40" s="96">
        <v>4</v>
      </c>
      <c r="M40" s="96">
        <v>0</v>
      </c>
      <c r="N40" s="96">
        <f>L40+M40</f>
        <v>4</v>
      </c>
      <c r="O40" s="96">
        <f>AVERAGE(L40,N40)</f>
        <v>4</v>
      </c>
      <c r="P40" s="96">
        <v>4</v>
      </c>
      <c r="Q40" s="96">
        <v>0</v>
      </c>
      <c r="R40" s="96">
        <f>P40+Q40</f>
        <v>4</v>
      </c>
      <c r="S40" s="96">
        <f>AVERAGE(P40,R40)</f>
        <v>4</v>
      </c>
      <c r="T40" s="96">
        <v>4</v>
      </c>
      <c r="U40" s="96">
        <v>0</v>
      </c>
      <c r="V40" s="96">
        <f>T40+U40</f>
        <v>4</v>
      </c>
      <c r="W40" s="96">
        <f>AVERAGE(T40,V40)</f>
        <v>4</v>
      </c>
      <c r="X40" s="96">
        <v>4</v>
      </c>
      <c r="Y40" s="96">
        <v>0</v>
      </c>
      <c r="Z40" s="96">
        <f>X40+Y40</f>
        <v>4</v>
      </c>
      <c r="AA40" s="96">
        <f>AVERAGE(X40,Z40)</f>
        <v>4</v>
      </c>
      <c r="AB40" s="96">
        <v>4</v>
      </c>
      <c r="AC40" s="96">
        <v>0</v>
      </c>
      <c r="AD40" s="96">
        <f>AB40+AC40</f>
        <v>4</v>
      </c>
      <c r="AE40" s="96">
        <f>AVERAGE(AB40,AD40)</f>
        <v>4</v>
      </c>
      <c r="AF40" s="96">
        <v>4</v>
      </c>
      <c r="AG40" s="96">
        <v>0</v>
      </c>
      <c r="AH40" s="96">
        <f>AF40+AG40</f>
        <v>4</v>
      </c>
      <c r="AI40" s="96">
        <f>AVERAGE(AF40,AH40)</f>
        <v>4</v>
      </c>
      <c r="AJ40" s="110"/>
    </row>
    <row r="41" spans="2:37" x14ac:dyDescent="0.25">
      <c r="B41" s="111"/>
      <c r="C41" s="93" t="s">
        <v>134</v>
      </c>
      <c r="D41" s="96"/>
      <c r="E41" s="96"/>
      <c r="F41" s="96"/>
      <c r="G41" s="96"/>
      <c r="H41" s="96"/>
      <c r="I41" s="96"/>
      <c r="J41" s="96"/>
      <c r="K41" s="96"/>
      <c r="L41" s="96"/>
      <c r="M41" s="96"/>
      <c r="N41" s="96"/>
      <c r="O41" s="96"/>
      <c r="P41" s="96"/>
      <c r="Q41" s="96"/>
      <c r="R41" s="96"/>
      <c r="S41" s="96"/>
      <c r="T41" s="96"/>
      <c r="U41" s="96"/>
      <c r="V41" s="96"/>
      <c r="W41" s="96"/>
      <c r="X41" s="96"/>
      <c r="Y41" s="96"/>
      <c r="Z41" s="96"/>
      <c r="AA41" s="96"/>
      <c r="AB41" s="96"/>
      <c r="AC41" s="96"/>
      <c r="AD41" s="96"/>
      <c r="AE41" s="96"/>
      <c r="AF41" s="96"/>
      <c r="AG41" s="96"/>
      <c r="AH41" s="96"/>
      <c r="AI41" s="96"/>
      <c r="AJ41" s="110"/>
    </row>
    <row r="42" spans="2:37" x14ac:dyDescent="0.25">
      <c r="B42" s="111"/>
      <c r="C42" s="93" t="s">
        <v>135</v>
      </c>
      <c r="D42" s="96"/>
      <c r="E42" s="96"/>
      <c r="F42" s="96"/>
      <c r="G42" s="96"/>
      <c r="H42" s="96"/>
      <c r="I42" s="96"/>
      <c r="J42" s="96"/>
      <c r="K42" s="96"/>
      <c r="L42" s="96"/>
      <c r="M42" s="96"/>
      <c r="N42" s="96"/>
      <c r="O42" s="96"/>
      <c r="P42" s="96"/>
      <c r="Q42" s="96"/>
      <c r="R42" s="96"/>
      <c r="S42" s="96"/>
      <c r="T42" s="96"/>
      <c r="U42" s="96"/>
      <c r="V42" s="96"/>
      <c r="W42" s="96"/>
      <c r="X42" s="96"/>
      <c r="Y42" s="96"/>
      <c r="Z42" s="96"/>
      <c r="AA42" s="96"/>
      <c r="AB42" s="96"/>
      <c r="AC42" s="96"/>
      <c r="AD42" s="96"/>
      <c r="AE42" s="96"/>
      <c r="AF42" s="96"/>
      <c r="AG42" s="96"/>
      <c r="AH42" s="96"/>
      <c r="AI42" s="96"/>
      <c r="AJ42" s="110"/>
    </row>
    <row r="43" spans="2:37" x14ac:dyDescent="0.25">
      <c r="B43" s="111"/>
      <c r="C43" s="94"/>
      <c r="D43" s="744"/>
      <c r="E43" s="745"/>
      <c r="F43" s="745"/>
      <c r="G43" s="746"/>
      <c r="H43" s="740"/>
      <c r="I43" s="740"/>
      <c r="J43" s="740"/>
      <c r="K43" s="740"/>
      <c r="L43" s="744"/>
      <c r="M43" s="745"/>
      <c r="N43" s="745"/>
      <c r="O43" s="746"/>
      <c r="P43" s="740"/>
      <c r="Q43" s="740"/>
      <c r="R43" s="740"/>
      <c r="S43" s="740"/>
      <c r="T43" s="740"/>
      <c r="U43" s="740"/>
      <c r="V43" s="740"/>
      <c r="W43" s="740"/>
      <c r="X43" s="740"/>
      <c r="Y43" s="740"/>
      <c r="Z43" s="740"/>
      <c r="AA43" s="740"/>
      <c r="AB43" s="740"/>
      <c r="AC43" s="740"/>
      <c r="AD43" s="740"/>
      <c r="AE43" s="740"/>
      <c r="AF43" s="740"/>
      <c r="AG43" s="740"/>
      <c r="AH43" s="740"/>
      <c r="AI43" s="740"/>
      <c r="AJ43" s="110"/>
    </row>
    <row r="44" spans="2:37" x14ac:dyDescent="0.25">
      <c r="B44" s="84" t="s">
        <v>145</v>
      </c>
      <c r="C44" s="112" t="s">
        <v>146</v>
      </c>
      <c r="D44" s="744"/>
      <c r="E44" s="745"/>
      <c r="F44" s="745"/>
      <c r="G44" s="746"/>
      <c r="H44" s="740"/>
      <c r="I44" s="740"/>
      <c r="J44" s="740"/>
      <c r="K44" s="740"/>
      <c r="L44" s="744"/>
      <c r="M44" s="745"/>
      <c r="N44" s="745"/>
      <c r="O44" s="746"/>
      <c r="P44" s="740"/>
      <c r="Q44" s="740"/>
      <c r="R44" s="740"/>
      <c r="S44" s="740"/>
      <c r="T44" s="740"/>
      <c r="U44" s="740"/>
      <c r="V44" s="740"/>
      <c r="W44" s="740"/>
      <c r="X44" s="740"/>
      <c r="Y44" s="740"/>
      <c r="Z44" s="740"/>
      <c r="AA44" s="740"/>
      <c r="AB44" s="740"/>
      <c r="AC44" s="740"/>
      <c r="AD44" s="740"/>
      <c r="AE44" s="740"/>
      <c r="AF44" s="740"/>
      <c r="AG44" s="740"/>
      <c r="AH44" s="740"/>
      <c r="AI44" s="740"/>
      <c r="AJ44" s="110"/>
    </row>
    <row r="45" spans="2:37" x14ac:dyDescent="0.25">
      <c r="B45" s="111"/>
      <c r="C45" s="93" t="s">
        <v>132</v>
      </c>
      <c r="D45" s="744"/>
      <c r="E45" s="745"/>
      <c r="F45" s="745"/>
      <c r="G45" s="746"/>
      <c r="H45" s="740"/>
      <c r="I45" s="740"/>
      <c r="J45" s="740"/>
      <c r="K45" s="740"/>
      <c r="L45" s="744"/>
      <c r="M45" s="745"/>
      <c r="N45" s="745"/>
      <c r="O45" s="746"/>
      <c r="P45" s="740"/>
      <c r="Q45" s="740"/>
      <c r="R45" s="740"/>
      <c r="S45" s="740"/>
      <c r="T45" s="740"/>
      <c r="U45" s="740"/>
      <c r="V45" s="740"/>
      <c r="W45" s="740"/>
      <c r="X45" s="740"/>
      <c r="Y45" s="740"/>
      <c r="Z45" s="740"/>
      <c r="AA45" s="740"/>
      <c r="AB45" s="740"/>
      <c r="AC45" s="740"/>
      <c r="AD45" s="740"/>
      <c r="AE45" s="740"/>
      <c r="AF45" s="740"/>
      <c r="AG45" s="740"/>
      <c r="AH45" s="740"/>
      <c r="AI45" s="740"/>
      <c r="AJ45" s="110"/>
    </row>
    <row r="46" spans="2:37" x14ac:dyDescent="0.25">
      <c r="B46" s="111"/>
      <c r="C46" s="93" t="s">
        <v>133</v>
      </c>
      <c r="D46" s="744">
        <v>110.78</v>
      </c>
      <c r="E46" s="745"/>
      <c r="F46" s="745"/>
      <c r="G46" s="746"/>
      <c r="H46" s="744">
        <v>110.78</v>
      </c>
      <c r="I46" s="745"/>
      <c r="J46" s="745"/>
      <c r="K46" s="746"/>
      <c r="L46" s="744">
        <v>117.11</v>
      </c>
      <c r="M46" s="745"/>
      <c r="N46" s="745"/>
      <c r="O46" s="746"/>
      <c r="P46" s="744">
        <v>117.11</v>
      </c>
      <c r="Q46" s="745"/>
      <c r="R46" s="745"/>
      <c r="S46" s="746"/>
      <c r="T46" s="740">
        <v>74.13</v>
      </c>
      <c r="U46" s="740"/>
      <c r="V46" s="740"/>
      <c r="W46" s="740"/>
      <c r="X46" s="740">
        <v>77.84</v>
      </c>
      <c r="Y46" s="740"/>
      <c r="Z46" s="740"/>
      <c r="AA46" s="740"/>
      <c r="AB46" s="740">
        <v>81.73</v>
      </c>
      <c r="AC46" s="740"/>
      <c r="AD46" s="740"/>
      <c r="AE46" s="740"/>
      <c r="AF46" s="740">
        <v>85.82</v>
      </c>
      <c r="AG46" s="740"/>
      <c r="AH46" s="740"/>
      <c r="AI46" s="740"/>
      <c r="AJ46" s="110"/>
    </row>
    <row r="47" spans="2:37" x14ac:dyDescent="0.25">
      <c r="B47" s="111"/>
      <c r="C47" s="93" t="s">
        <v>134</v>
      </c>
      <c r="D47" s="744"/>
      <c r="E47" s="745"/>
      <c r="F47" s="745"/>
      <c r="G47" s="746"/>
      <c r="H47" s="740"/>
      <c r="I47" s="740"/>
      <c r="J47" s="740"/>
      <c r="K47" s="740"/>
      <c r="L47" s="744"/>
      <c r="M47" s="745"/>
      <c r="N47" s="745"/>
      <c r="O47" s="746"/>
      <c r="P47" s="740"/>
      <c r="Q47" s="740"/>
      <c r="R47" s="740"/>
      <c r="S47" s="740"/>
      <c r="T47" s="740"/>
      <c r="U47" s="740"/>
      <c r="V47" s="740"/>
      <c r="W47" s="740"/>
      <c r="X47" s="740"/>
      <c r="Y47" s="740"/>
      <c r="Z47" s="740"/>
      <c r="AA47" s="740"/>
      <c r="AB47" s="740"/>
      <c r="AC47" s="740"/>
      <c r="AD47" s="740"/>
      <c r="AE47" s="740"/>
      <c r="AF47" s="740"/>
      <c r="AG47" s="740"/>
      <c r="AH47" s="740"/>
      <c r="AI47" s="740"/>
      <c r="AJ47" s="110"/>
    </row>
    <row r="48" spans="2:37" x14ac:dyDescent="0.25">
      <c r="B48" s="111"/>
      <c r="C48" s="93" t="s">
        <v>135</v>
      </c>
      <c r="D48" s="744"/>
      <c r="E48" s="745"/>
      <c r="F48" s="745"/>
      <c r="G48" s="746"/>
      <c r="H48" s="740"/>
      <c r="I48" s="740"/>
      <c r="J48" s="740"/>
      <c r="K48" s="740"/>
      <c r="L48" s="744"/>
      <c r="M48" s="745"/>
      <c r="N48" s="745"/>
      <c r="O48" s="746"/>
      <c r="P48" s="740"/>
      <c r="Q48" s="740"/>
      <c r="R48" s="740"/>
      <c r="S48" s="740"/>
      <c r="T48" s="740"/>
      <c r="U48" s="740"/>
      <c r="V48" s="740"/>
      <c r="W48" s="740"/>
      <c r="X48" s="740"/>
      <c r="Y48" s="740"/>
      <c r="Z48" s="740"/>
      <c r="AA48" s="740"/>
      <c r="AB48" s="740"/>
      <c r="AC48" s="740"/>
      <c r="AD48" s="740"/>
      <c r="AE48" s="740"/>
      <c r="AF48" s="740"/>
      <c r="AG48" s="740"/>
      <c r="AH48" s="740"/>
      <c r="AI48" s="740"/>
      <c r="AJ48" s="110"/>
    </row>
    <row r="49" spans="2:36" x14ac:dyDescent="0.25">
      <c r="B49" s="111"/>
      <c r="C49" s="94"/>
      <c r="D49" s="744"/>
      <c r="E49" s="745"/>
      <c r="F49" s="745"/>
      <c r="G49" s="746"/>
      <c r="H49" s="740"/>
      <c r="I49" s="740"/>
      <c r="J49" s="740"/>
      <c r="K49" s="740"/>
      <c r="L49" s="744"/>
      <c r="M49" s="745"/>
      <c r="N49" s="745"/>
      <c r="O49" s="746"/>
      <c r="P49" s="740"/>
      <c r="Q49" s="740"/>
      <c r="R49" s="740"/>
      <c r="S49" s="740"/>
      <c r="T49" s="740"/>
      <c r="U49" s="740"/>
      <c r="V49" s="740"/>
      <c r="W49" s="740"/>
      <c r="X49" s="740"/>
      <c r="Y49" s="740"/>
      <c r="Z49" s="740"/>
      <c r="AA49" s="740"/>
      <c r="AB49" s="740"/>
      <c r="AC49" s="740"/>
      <c r="AD49" s="740"/>
      <c r="AE49" s="740"/>
      <c r="AF49" s="740"/>
      <c r="AG49" s="740"/>
      <c r="AH49" s="740"/>
      <c r="AI49" s="740"/>
      <c r="AJ49" s="110"/>
    </row>
    <row r="50" spans="2:36" x14ac:dyDescent="0.25">
      <c r="B50" s="84" t="s">
        <v>147</v>
      </c>
      <c r="C50" s="91" t="s">
        <v>148</v>
      </c>
      <c r="D50" s="744"/>
      <c r="E50" s="745"/>
      <c r="F50" s="745"/>
      <c r="G50" s="746"/>
      <c r="H50" s="740"/>
      <c r="I50" s="740"/>
      <c r="J50" s="740"/>
      <c r="K50" s="740"/>
      <c r="L50" s="744"/>
      <c r="M50" s="745"/>
      <c r="N50" s="745"/>
      <c r="O50" s="746"/>
      <c r="P50" s="740"/>
      <c r="Q50" s="740"/>
      <c r="R50" s="740"/>
      <c r="S50" s="740"/>
      <c r="T50" s="740"/>
      <c r="U50" s="740"/>
      <c r="V50" s="740"/>
      <c r="W50" s="740"/>
      <c r="X50" s="740"/>
      <c r="Y50" s="740"/>
      <c r="Z50" s="740"/>
      <c r="AA50" s="740"/>
      <c r="AB50" s="740"/>
      <c r="AC50" s="740"/>
      <c r="AD50" s="740"/>
      <c r="AE50" s="740"/>
      <c r="AF50" s="740"/>
      <c r="AG50" s="740"/>
      <c r="AH50" s="740"/>
      <c r="AI50" s="740"/>
      <c r="AJ50" s="110"/>
    </row>
    <row r="51" spans="2:36" x14ac:dyDescent="0.25">
      <c r="B51" s="111"/>
      <c r="C51" s="93" t="s">
        <v>132</v>
      </c>
      <c r="D51" s="744"/>
      <c r="E51" s="745"/>
      <c r="F51" s="745"/>
      <c r="G51" s="746"/>
      <c r="H51" s="740"/>
      <c r="I51" s="740"/>
      <c r="J51" s="740"/>
      <c r="K51" s="740"/>
      <c r="L51" s="744"/>
      <c r="M51" s="745"/>
      <c r="N51" s="745"/>
      <c r="O51" s="746"/>
      <c r="P51" s="740"/>
      <c r="Q51" s="740"/>
      <c r="R51" s="740"/>
      <c r="S51" s="740"/>
      <c r="T51" s="740"/>
      <c r="U51" s="740"/>
      <c r="V51" s="740"/>
      <c r="W51" s="740"/>
      <c r="X51" s="740"/>
      <c r="Y51" s="740"/>
      <c r="Z51" s="740"/>
      <c r="AA51" s="740"/>
      <c r="AB51" s="740"/>
      <c r="AC51" s="740"/>
      <c r="AD51" s="740"/>
      <c r="AE51" s="740"/>
      <c r="AF51" s="740"/>
      <c r="AG51" s="740"/>
      <c r="AH51" s="740"/>
      <c r="AI51" s="740"/>
      <c r="AJ51" s="110"/>
    </row>
    <row r="52" spans="2:36" x14ac:dyDescent="0.25">
      <c r="B52" s="111"/>
      <c r="C52" s="93" t="s">
        <v>133</v>
      </c>
      <c r="D52" s="744">
        <f>D46*G40/100</f>
        <v>4.4312000000000005</v>
      </c>
      <c r="E52" s="745"/>
      <c r="F52" s="745"/>
      <c r="G52" s="746"/>
      <c r="H52" s="744">
        <f>H46*K40/100</f>
        <v>4.4312000000000005</v>
      </c>
      <c r="I52" s="745"/>
      <c r="J52" s="745"/>
      <c r="K52" s="746"/>
      <c r="L52" s="744">
        <f>L46*O40/100</f>
        <v>4.6844000000000001</v>
      </c>
      <c r="M52" s="745"/>
      <c r="N52" s="745"/>
      <c r="O52" s="746"/>
      <c r="P52" s="744">
        <f>P46*S40/100</f>
        <v>4.6844000000000001</v>
      </c>
      <c r="Q52" s="745"/>
      <c r="R52" s="745"/>
      <c r="S52" s="746"/>
      <c r="T52" s="744">
        <f>T46*W40/100</f>
        <v>2.9651999999999998</v>
      </c>
      <c r="U52" s="745"/>
      <c r="V52" s="745"/>
      <c r="W52" s="746"/>
      <c r="X52" s="744">
        <f>X46*AA40/100</f>
        <v>3.1135999999999999</v>
      </c>
      <c r="Y52" s="745"/>
      <c r="Z52" s="745"/>
      <c r="AA52" s="746"/>
      <c r="AB52" s="744">
        <f>AB46*AE40/100</f>
        <v>3.2692000000000001</v>
      </c>
      <c r="AC52" s="745"/>
      <c r="AD52" s="745"/>
      <c r="AE52" s="746"/>
      <c r="AF52" s="744">
        <f>AF46*AI40/100</f>
        <v>3.4327999999999999</v>
      </c>
      <c r="AG52" s="745"/>
      <c r="AH52" s="745"/>
      <c r="AI52" s="746"/>
      <c r="AJ52" s="110"/>
    </row>
    <row r="53" spans="2:36" x14ac:dyDescent="0.25">
      <c r="B53" s="111"/>
      <c r="C53" s="93" t="s">
        <v>134</v>
      </c>
      <c r="D53" s="744"/>
      <c r="E53" s="745"/>
      <c r="F53" s="745"/>
      <c r="G53" s="746"/>
      <c r="H53" s="740"/>
      <c r="I53" s="740"/>
      <c r="J53" s="740"/>
      <c r="K53" s="740"/>
      <c r="L53" s="744"/>
      <c r="M53" s="745"/>
      <c r="N53" s="745"/>
      <c r="O53" s="746"/>
      <c r="P53" s="740"/>
      <c r="Q53" s="740"/>
      <c r="R53" s="740"/>
      <c r="S53" s="740"/>
      <c r="T53" s="740"/>
      <c r="U53" s="740"/>
      <c r="V53" s="740"/>
      <c r="W53" s="740"/>
      <c r="X53" s="740"/>
      <c r="Y53" s="740"/>
      <c r="Z53" s="740"/>
      <c r="AA53" s="740"/>
      <c r="AB53" s="740"/>
      <c r="AC53" s="740"/>
      <c r="AD53" s="740"/>
      <c r="AE53" s="740"/>
      <c r="AF53" s="740"/>
      <c r="AG53" s="740"/>
      <c r="AH53" s="740"/>
      <c r="AI53" s="740"/>
      <c r="AJ53" s="110"/>
    </row>
    <row r="54" spans="2:36" x14ac:dyDescent="0.25">
      <c r="B54" s="111"/>
      <c r="C54" s="93" t="s">
        <v>135</v>
      </c>
      <c r="D54" s="744"/>
      <c r="E54" s="745"/>
      <c r="F54" s="745"/>
      <c r="G54" s="746"/>
      <c r="H54" s="740"/>
      <c r="I54" s="740"/>
      <c r="J54" s="740"/>
      <c r="K54" s="740"/>
      <c r="L54" s="744"/>
      <c r="M54" s="745"/>
      <c r="N54" s="745"/>
      <c r="O54" s="746"/>
      <c r="P54" s="740"/>
      <c r="Q54" s="740"/>
      <c r="R54" s="740"/>
      <c r="S54" s="740"/>
      <c r="T54" s="740"/>
      <c r="U54" s="740"/>
      <c r="V54" s="740"/>
      <c r="W54" s="740"/>
      <c r="X54" s="740"/>
      <c r="Y54" s="740"/>
      <c r="Z54" s="740"/>
      <c r="AA54" s="740"/>
      <c r="AB54" s="740"/>
      <c r="AC54" s="740"/>
      <c r="AD54" s="740"/>
      <c r="AE54" s="740"/>
      <c r="AF54" s="740"/>
      <c r="AG54" s="740"/>
      <c r="AH54" s="740"/>
      <c r="AI54" s="740"/>
      <c r="AJ54" s="110"/>
    </row>
    <row r="55" spans="2:36" x14ac:dyDescent="0.25">
      <c r="B55" s="101" t="s">
        <v>149</v>
      </c>
      <c r="C55" s="102" t="s">
        <v>141</v>
      </c>
      <c r="D55" s="741">
        <f>D52</f>
        <v>4.4312000000000005</v>
      </c>
      <c r="E55" s="742"/>
      <c r="F55" s="742"/>
      <c r="G55" s="743"/>
      <c r="H55" s="741">
        <f>H52</f>
        <v>4.4312000000000005</v>
      </c>
      <c r="I55" s="742"/>
      <c r="J55" s="742"/>
      <c r="K55" s="743"/>
      <c r="L55" s="741">
        <f>L52</f>
        <v>4.6844000000000001</v>
      </c>
      <c r="M55" s="742"/>
      <c r="N55" s="742"/>
      <c r="O55" s="743"/>
      <c r="P55" s="741">
        <f>P52</f>
        <v>4.6844000000000001</v>
      </c>
      <c r="Q55" s="742"/>
      <c r="R55" s="742"/>
      <c r="S55" s="743"/>
      <c r="T55" s="741">
        <f>T52</f>
        <v>2.9651999999999998</v>
      </c>
      <c r="U55" s="742"/>
      <c r="V55" s="742"/>
      <c r="W55" s="743"/>
      <c r="X55" s="741">
        <f>X52</f>
        <v>3.1135999999999999</v>
      </c>
      <c r="Y55" s="742"/>
      <c r="Z55" s="742"/>
      <c r="AA55" s="743"/>
      <c r="AB55" s="741">
        <f>AB52</f>
        <v>3.2692000000000001</v>
      </c>
      <c r="AC55" s="742"/>
      <c r="AD55" s="742"/>
      <c r="AE55" s="743"/>
      <c r="AF55" s="741">
        <f>AF52</f>
        <v>3.4327999999999999</v>
      </c>
      <c r="AG55" s="742"/>
      <c r="AH55" s="742"/>
      <c r="AI55" s="743"/>
      <c r="AJ55" s="113"/>
    </row>
    <row r="56" spans="2:36" ht="15.75" thickBot="1" x14ac:dyDescent="0.3">
      <c r="B56" s="114" t="s">
        <v>150</v>
      </c>
      <c r="C56" s="115" t="s">
        <v>151</v>
      </c>
      <c r="D56" s="737">
        <f>D34+D55</f>
        <v>6.5102000000000011</v>
      </c>
      <c r="E56" s="738"/>
      <c r="F56" s="738"/>
      <c r="G56" s="739"/>
      <c r="H56" s="737">
        <f>H34+H55</f>
        <v>6.5102000000000011</v>
      </c>
      <c r="I56" s="738"/>
      <c r="J56" s="738"/>
      <c r="K56" s="739"/>
      <c r="L56" s="737">
        <f>L34+L55</f>
        <v>6.8624000000000001</v>
      </c>
      <c r="M56" s="738"/>
      <c r="N56" s="738"/>
      <c r="O56" s="739"/>
      <c r="P56" s="737">
        <f>P34+P55</f>
        <v>6.8624000000000001</v>
      </c>
      <c r="Q56" s="738"/>
      <c r="R56" s="738"/>
      <c r="S56" s="739"/>
      <c r="T56" s="737">
        <f>T34+T55</f>
        <v>4.3511999999999995</v>
      </c>
      <c r="U56" s="738"/>
      <c r="V56" s="738"/>
      <c r="W56" s="739"/>
      <c r="X56" s="737">
        <f>X34+X55</f>
        <v>4.5655999999999999</v>
      </c>
      <c r="Y56" s="738"/>
      <c r="Z56" s="738"/>
      <c r="AA56" s="739"/>
      <c r="AB56" s="737">
        <f>AB34+AB55</f>
        <v>4.7872000000000003</v>
      </c>
      <c r="AC56" s="738"/>
      <c r="AD56" s="738"/>
      <c r="AE56" s="739"/>
      <c r="AF56" s="737">
        <f>AF34+AF55</f>
        <v>5.0167999999999999</v>
      </c>
      <c r="AG56" s="738"/>
      <c r="AH56" s="738"/>
      <c r="AI56" s="739"/>
      <c r="AJ56" s="116"/>
    </row>
    <row r="57" spans="2:36" x14ac:dyDescent="0.25">
      <c r="B57" s="117"/>
      <c r="C57" s="118"/>
    </row>
    <row r="58" spans="2:36" x14ac:dyDescent="0.25">
      <c r="B58" s="21" t="s">
        <v>119</v>
      </c>
      <c r="C58" s="75"/>
    </row>
    <row r="59" spans="2:36" x14ac:dyDescent="0.25">
      <c r="B59" s="119" t="s">
        <v>152</v>
      </c>
      <c r="C59" s="120"/>
      <c r="D59" s="120"/>
      <c r="E59" s="120"/>
      <c r="F59" s="120"/>
      <c r="G59" s="120"/>
      <c r="H59" s="120"/>
      <c r="I59" s="120"/>
      <c r="J59" s="120"/>
      <c r="K59" s="120"/>
      <c r="L59" s="120"/>
      <c r="M59" s="120"/>
      <c r="N59" s="120"/>
      <c r="O59" s="120"/>
      <c r="P59" s="120"/>
      <c r="Q59" s="120"/>
      <c r="R59" s="120"/>
      <c r="S59" s="120"/>
      <c r="T59" s="120"/>
      <c r="U59" s="120"/>
      <c r="V59" s="120"/>
      <c r="W59" s="120"/>
      <c r="X59" s="120"/>
      <c r="Y59" s="120"/>
      <c r="Z59" s="120"/>
      <c r="AA59" s="120"/>
      <c r="AB59" s="120"/>
      <c r="AC59" s="120"/>
      <c r="AD59" s="120"/>
      <c r="AE59" s="120"/>
      <c r="AF59" s="120"/>
      <c r="AG59" s="120"/>
      <c r="AH59" s="120"/>
      <c r="AI59" s="120"/>
      <c r="AJ59" s="120"/>
    </row>
    <row r="60" spans="2:36" x14ac:dyDescent="0.25">
      <c r="B60" s="120"/>
      <c r="C60" s="120"/>
      <c r="D60" s="120"/>
      <c r="E60" s="120"/>
      <c r="F60" s="120"/>
      <c r="G60" s="120"/>
      <c r="H60" s="120"/>
      <c r="I60" s="120"/>
      <c r="J60" s="120"/>
      <c r="K60" s="120"/>
      <c r="L60" s="120"/>
      <c r="M60" s="120"/>
      <c r="N60" s="120"/>
      <c r="O60" s="120"/>
      <c r="P60" s="120"/>
      <c r="Q60" s="120"/>
      <c r="R60" s="120"/>
      <c r="S60" s="120"/>
      <c r="T60" s="120"/>
      <c r="U60" s="120"/>
      <c r="V60" s="120"/>
      <c r="W60" s="120"/>
      <c r="X60" s="120"/>
      <c r="Y60" s="120"/>
      <c r="Z60" s="120"/>
      <c r="AA60" s="120"/>
      <c r="AB60" s="120"/>
      <c r="AC60" s="120"/>
      <c r="AD60" s="120"/>
      <c r="AE60" s="120"/>
      <c r="AF60" s="120"/>
      <c r="AG60" s="120"/>
      <c r="AH60" s="120"/>
      <c r="AI60" s="120"/>
      <c r="AJ60" s="120"/>
    </row>
    <row r="61" spans="2:36" x14ac:dyDescent="0.25">
      <c r="B61" s="120"/>
      <c r="C61" s="120"/>
      <c r="D61" s="120"/>
      <c r="E61" s="120"/>
      <c r="F61" s="120"/>
      <c r="G61" s="120"/>
      <c r="H61" s="120"/>
      <c r="I61" s="120"/>
      <c r="J61" s="120"/>
      <c r="K61" s="120"/>
      <c r="L61" s="120"/>
      <c r="M61" s="120"/>
      <c r="N61" s="120"/>
      <c r="O61" s="120"/>
      <c r="P61" s="120"/>
      <c r="Q61" s="120"/>
      <c r="R61" s="120"/>
      <c r="S61" s="120"/>
      <c r="T61" s="120"/>
      <c r="U61" s="120"/>
      <c r="V61" s="120"/>
      <c r="W61" s="120"/>
      <c r="X61" s="120"/>
      <c r="Y61" s="120"/>
      <c r="Z61" s="120"/>
      <c r="AA61" s="120"/>
      <c r="AB61" s="120"/>
      <c r="AC61" s="120"/>
      <c r="AD61" s="120"/>
      <c r="AE61" s="120"/>
      <c r="AF61" s="120"/>
      <c r="AG61" s="120"/>
      <c r="AH61" s="120"/>
      <c r="AI61" s="120"/>
      <c r="AJ61" s="120"/>
    </row>
    <row r="62" spans="2:36" x14ac:dyDescent="0.25">
      <c r="B62" s="120"/>
      <c r="C62" s="120"/>
      <c r="D62" s="120"/>
      <c r="E62" s="120"/>
      <c r="F62" s="120"/>
      <c r="G62" s="120"/>
      <c r="H62" s="120"/>
      <c r="I62" s="120"/>
      <c r="J62" s="120"/>
      <c r="K62" s="120"/>
      <c r="L62" s="120"/>
      <c r="M62" s="120"/>
      <c r="N62" s="120"/>
      <c r="O62" s="120"/>
      <c r="P62" s="120"/>
      <c r="Q62" s="120"/>
      <c r="R62" s="120"/>
      <c r="S62" s="120"/>
      <c r="T62" s="120"/>
      <c r="U62" s="120"/>
      <c r="V62" s="120"/>
      <c r="W62" s="120"/>
      <c r="X62" s="120"/>
      <c r="Y62" s="120"/>
      <c r="Z62" s="120"/>
      <c r="AA62" s="120"/>
      <c r="AB62" s="120"/>
      <c r="AC62" s="120"/>
      <c r="AD62" s="120"/>
      <c r="AE62" s="120"/>
      <c r="AF62" s="120"/>
      <c r="AG62" s="120"/>
      <c r="AH62" s="120"/>
      <c r="AI62" s="120"/>
      <c r="AJ62" s="120"/>
    </row>
    <row r="63" spans="2:36" x14ac:dyDescent="0.25">
      <c r="B63" s="120"/>
      <c r="C63" s="120"/>
      <c r="D63" s="120"/>
      <c r="E63" s="120"/>
      <c r="F63" s="120"/>
      <c r="G63" s="120"/>
      <c r="H63" s="120"/>
      <c r="I63" s="120"/>
      <c r="J63" s="120"/>
      <c r="K63" s="120"/>
      <c r="L63" s="120"/>
      <c r="M63" s="120"/>
      <c r="N63" s="120"/>
      <c r="O63" s="120"/>
      <c r="P63" s="120"/>
      <c r="Q63" s="120"/>
      <c r="R63" s="120"/>
      <c r="S63" s="120"/>
      <c r="T63" s="120"/>
      <c r="U63" s="120"/>
      <c r="V63" s="120"/>
      <c r="W63" s="120"/>
      <c r="X63" s="120"/>
      <c r="Y63" s="120"/>
      <c r="Z63" s="120"/>
      <c r="AA63" s="120"/>
      <c r="AB63" s="120"/>
      <c r="AC63" s="120"/>
      <c r="AD63" s="120"/>
      <c r="AE63" s="120"/>
      <c r="AF63" s="120"/>
      <c r="AG63" s="120"/>
      <c r="AH63" s="120"/>
      <c r="AI63" s="120"/>
      <c r="AJ63" s="120"/>
    </row>
    <row r="64" spans="2:36" x14ac:dyDescent="0.25">
      <c r="B64" s="120"/>
      <c r="C64" s="120"/>
      <c r="D64" s="120"/>
      <c r="E64" s="120"/>
      <c r="F64" s="120"/>
      <c r="G64" s="120"/>
      <c r="H64" s="120"/>
      <c r="I64" s="120"/>
      <c r="J64" s="120"/>
      <c r="K64" s="120"/>
      <c r="L64" s="120"/>
      <c r="M64" s="120"/>
      <c r="N64" s="120"/>
      <c r="O64" s="120"/>
      <c r="P64" s="120"/>
      <c r="Q64" s="120"/>
      <c r="R64" s="120"/>
      <c r="S64" s="120"/>
      <c r="T64" s="120"/>
      <c r="U64" s="120"/>
      <c r="V64" s="120"/>
      <c r="W64" s="120"/>
      <c r="X64" s="120"/>
      <c r="Y64" s="120"/>
      <c r="Z64" s="120"/>
      <c r="AA64" s="120"/>
      <c r="AB64" s="120"/>
      <c r="AC64" s="120"/>
      <c r="AD64" s="120"/>
      <c r="AE64" s="120"/>
      <c r="AF64" s="120"/>
      <c r="AG64" s="120"/>
      <c r="AH64" s="120"/>
      <c r="AI64" s="120"/>
      <c r="AJ64" s="120"/>
    </row>
    <row r="65" spans="2:36" x14ac:dyDescent="0.25">
      <c r="B65" s="120"/>
      <c r="C65" s="120"/>
      <c r="D65" s="120"/>
      <c r="E65" s="120"/>
      <c r="F65" s="120"/>
      <c r="G65" s="120"/>
      <c r="H65" s="120"/>
      <c r="I65" s="120"/>
      <c r="J65" s="120"/>
      <c r="K65" s="120"/>
      <c r="L65" s="120"/>
      <c r="M65" s="120"/>
      <c r="N65" s="120"/>
      <c r="O65" s="120"/>
      <c r="P65" s="120"/>
      <c r="Q65" s="120"/>
      <c r="R65" s="120"/>
      <c r="S65" s="120"/>
      <c r="T65" s="120"/>
      <c r="U65" s="120"/>
      <c r="V65" s="120"/>
      <c r="W65" s="120"/>
      <c r="X65" s="120"/>
      <c r="Y65" s="120"/>
      <c r="Z65" s="120"/>
      <c r="AA65" s="120"/>
      <c r="AB65" s="120"/>
      <c r="AC65" s="120"/>
      <c r="AD65" s="120"/>
      <c r="AE65" s="120"/>
      <c r="AF65" s="120"/>
      <c r="AG65" s="120"/>
      <c r="AH65" s="120"/>
      <c r="AI65" s="120"/>
      <c r="AJ65" s="120"/>
    </row>
  </sheetData>
  <mergeCells count="254">
    <mergeCell ref="B3:AJ3"/>
    <mergeCell ref="B4:AJ4"/>
    <mergeCell ref="B5:AJ5"/>
    <mergeCell ref="B8:B10"/>
    <mergeCell ref="C8:C10"/>
    <mergeCell ref="D8:K8"/>
    <mergeCell ref="L8:S8"/>
    <mergeCell ref="T8:W8"/>
    <mergeCell ref="X8:AA8"/>
    <mergeCell ref="AB8:AE8"/>
    <mergeCell ref="AF8:AI8"/>
    <mergeCell ref="AJ8:AJ10"/>
    <mergeCell ref="D9:G9"/>
    <mergeCell ref="H9:K9"/>
    <mergeCell ref="L9:O9"/>
    <mergeCell ref="P9:S9"/>
    <mergeCell ref="T9:W9"/>
    <mergeCell ref="X9:AA9"/>
    <mergeCell ref="AB9:AE9"/>
    <mergeCell ref="AF9:AI9"/>
    <mergeCell ref="AK9:AK10"/>
    <mergeCell ref="D20:G20"/>
    <mergeCell ref="H20:K20"/>
    <mergeCell ref="L20:O20"/>
    <mergeCell ref="P20:S20"/>
    <mergeCell ref="T20:W20"/>
    <mergeCell ref="X20:AA20"/>
    <mergeCell ref="AB20:AE20"/>
    <mergeCell ref="AF20:AI20"/>
    <mergeCell ref="AB21:AE21"/>
    <mergeCell ref="AF21:AI21"/>
    <mergeCell ref="D22:G22"/>
    <mergeCell ref="H22:K22"/>
    <mergeCell ref="L22:O22"/>
    <mergeCell ref="P22:S22"/>
    <mergeCell ref="T22:W22"/>
    <mergeCell ref="X22:AA22"/>
    <mergeCell ref="AB22:AE22"/>
    <mergeCell ref="AF22:AI22"/>
    <mergeCell ref="D21:G21"/>
    <mergeCell ref="H21:K21"/>
    <mergeCell ref="L21:O21"/>
    <mergeCell ref="P21:S21"/>
    <mergeCell ref="T21:W21"/>
    <mergeCell ref="X21:AA21"/>
    <mergeCell ref="AB23:AE23"/>
    <mergeCell ref="AF23:AI23"/>
    <mergeCell ref="D24:G24"/>
    <mergeCell ref="H24:K24"/>
    <mergeCell ref="L24:O24"/>
    <mergeCell ref="P24:S24"/>
    <mergeCell ref="T24:W24"/>
    <mergeCell ref="X24:AA24"/>
    <mergeCell ref="AB24:AE24"/>
    <mergeCell ref="AF24:AI24"/>
    <mergeCell ref="D23:G23"/>
    <mergeCell ref="H23:K23"/>
    <mergeCell ref="L23:O23"/>
    <mergeCell ref="P23:S23"/>
    <mergeCell ref="T23:W23"/>
    <mergeCell ref="X23:AA23"/>
    <mergeCell ref="AB25:AE25"/>
    <mergeCell ref="AF25:AI25"/>
    <mergeCell ref="D26:G26"/>
    <mergeCell ref="H26:K26"/>
    <mergeCell ref="L26:O26"/>
    <mergeCell ref="P26:S26"/>
    <mergeCell ref="T26:W26"/>
    <mergeCell ref="X26:AA26"/>
    <mergeCell ref="AB26:AE26"/>
    <mergeCell ref="AF26:AI26"/>
    <mergeCell ref="D25:G25"/>
    <mergeCell ref="H25:K25"/>
    <mergeCell ref="L25:O25"/>
    <mergeCell ref="P25:S25"/>
    <mergeCell ref="T25:W25"/>
    <mergeCell ref="X25:AA25"/>
    <mergeCell ref="AB27:AE27"/>
    <mergeCell ref="AF27:AI27"/>
    <mergeCell ref="D28:G28"/>
    <mergeCell ref="H28:K28"/>
    <mergeCell ref="L28:O28"/>
    <mergeCell ref="P28:S28"/>
    <mergeCell ref="T28:W28"/>
    <mergeCell ref="X28:AA28"/>
    <mergeCell ref="AB28:AE28"/>
    <mergeCell ref="AF28:AI28"/>
    <mergeCell ref="D27:G27"/>
    <mergeCell ref="H27:K27"/>
    <mergeCell ref="L27:O27"/>
    <mergeCell ref="P27:S27"/>
    <mergeCell ref="T27:W27"/>
    <mergeCell ref="X27:AA27"/>
    <mergeCell ref="AB29:AE29"/>
    <mergeCell ref="AF29:AI29"/>
    <mergeCell ref="D30:G30"/>
    <mergeCell ref="H30:K30"/>
    <mergeCell ref="L30:O30"/>
    <mergeCell ref="P30:S30"/>
    <mergeCell ref="T30:W30"/>
    <mergeCell ref="X30:AA30"/>
    <mergeCell ref="AB30:AE30"/>
    <mergeCell ref="AF30:AI30"/>
    <mergeCell ref="D29:G29"/>
    <mergeCell ref="H29:K29"/>
    <mergeCell ref="L29:O29"/>
    <mergeCell ref="P29:S29"/>
    <mergeCell ref="T29:W29"/>
    <mergeCell ref="X29:AA29"/>
    <mergeCell ref="AB31:AE31"/>
    <mergeCell ref="AF31:AI31"/>
    <mergeCell ref="D32:G32"/>
    <mergeCell ref="H32:K32"/>
    <mergeCell ref="L32:O32"/>
    <mergeCell ref="P32:S32"/>
    <mergeCell ref="T32:W32"/>
    <mergeCell ref="X32:AA32"/>
    <mergeCell ref="AB32:AE32"/>
    <mergeCell ref="AF32:AI32"/>
    <mergeCell ref="D31:G31"/>
    <mergeCell ref="H31:K31"/>
    <mergeCell ref="L31:O31"/>
    <mergeCell ref="P31:S31"/>
    <mergeCell ref="T31:W31"/>
    <mergeCell ref="X31:AA31"/>
    <mergeCell ref="AK32:AK33"/>
    <mergeCell ref="D33:G33"/>
    <mergeCell ref="H33:K33"/>
    <mergeCell ref="L33:O33"/>
    <mergeCell ref="P33:S33"/>
    <mergeCell ref="T33:W33"/>
    <mergeCell ref="X33:AA33"/>
    <mergeCell ref="AB33:AE33"/>
    <mergeCell ref="AF33:AI33"/>
    <mergeCell ref="AB34:AE34"/>
    <mergeCell ref="AF34:AI34"/>
    <mergeCell ref="D43:G43"/>
    <mergeCell ref="H43:K43"/>
    <mergeCell ref="L43:O43"/>
    <mergeCell ref="P43:S43"/>
    <mergeCell ref="T43:W43"/>
    <mergeCell ref="X43:AA43"/>
    <mergeCell ref="AB43:AE43"/>
    <mergeCell ref="AF43:AI43"/>
    <mergeCell ref="D34:G34"/>
    <mergeCell ref="H34:K34"/>
    <mergeCell ref="L34:O34"/>
    <mergeCell ref="P34:S34"/>
    <mergeCell ref="T34:W34"/>
    <mergeCell ref="X34:AA34"/>
    <mergeCell ref="AB44:AE44"/>
    <mergeCell ref="AF44:AI44"/>
    <mergeCell ref="D45:G45"/>
    <mergeCell ref="H45:K45"/>
    <mergeCell ref="L45:O45"/>
    <mergeCell ref="P45:S45"/>
    <mergeCell ref="T45:W45"/>
    <mergeCell ref="X45:AA45"/>
    <mergeCell ref="AB45:AE45"/>
    <mergeCell ref="AF45:AI45"/>
    <mergeCell ref="D44:G44"/>
    <mergeCell ref="H44:K44"/>
    <mergeCell ref="L44:O44"/>
    <mergeCell ref="P44:S44"/>
    <mergeCell ref="T44:W44"/>
    <mergeCell ref="X44:AA44"/>
    <mergeCell ref="AB46:AE46"/>
    <mergeCell ref="AF46:AI46"/>
    <mergeCell ref="D47:G47"/>
    <mergeCell ref="H47:K47"/>
    <mergeCell ref="L47:O47"/>
    <mergeCell ref="P47:S47"/>
    <mergeCell ref="T47:W47"/>
    <mergeCell ref="X47:AA47"/>
    <mergeCell ref="AB47:AE47"/>
    <mergeCell ref="AF47:AI47"/>
    <mergeCell ref="D46:G46"/>
    <mergeCell ref="H46:K46"/>
    <mergeCell ref="L46:O46"/>
    <mergeCell ref="P46:S46"/>
    <mergeCell ref="T46:W46"/>
    <mergeCell ref="X46:AA46"/>
    <mergeCell ref="AB48:AE48"/>
    <mergeCell ref="AF48:AI48"/>
    <mergeCell ref="D49:G49"/>
    <mergeCell ref="H49:K49"/>
    <mergeCell ref="L49:O49"/>
    <mergeCell ref="P49:S49"/>
    <mergeCell ref="T49:W49"/>
    <mergeCell ref="X49:AA49"/>
    <mergeCell ref="AB49:AE49"/>
    <mergeCell ref="AF49:AI49"/>
    <mergeCell ref="D48:G48"/>
    <mergeCell ref="H48:K48"/>
    <mergeCell ref="L48:O48"/>
    <mergeCell ref="P48:S48"/>
    <mergeCell ref="T48:W48"/>
    <mergeCell ref="X48:AA48"/>
    <mergeCell ref="AB50:AE50"/>
    <mergeCell ref="AF50:AI50"/>
    <mergeCell ref="D51:G51"/>
    <mergeCell ref="H51:K51"/>
    <mergeCell ref="L51:O51"/>
    <mergeCell ref="P51:S51"/>
    <mergeCell ref="T51:W51"/>
    <mergeCell ref="X51:AA51"/>
    <mergeCell ref="AB51:AE51"/>
    <mergeCell ref="AF51:AI51"/>
    <mergeCell ref="D50:G50"/>
    <mergeCell ref="H50:K50"/>
    <mergeCell ref="L50:O50"/>
    <mergeCell ref="P50:S50"/>
    <mergeCell ref="T50:W50"/>
    <mergeCell ref="X50:AA50"/>
    <mergeCell ref="AB52:AE52"/>
    <mergeCell ref="AF52:AI52"/>
    <mergeCell ref="D53:G53"/>
    <mergeCell ref="H53:K53"/>
    <mergeCell ref="L53:O53"/>
    <mergeCell ref="P53:S53"/>
    <mergeCell ref="T53:W53"/>
    <mergeCell ref="X53:AA53"/>
    <mergeCell ref="AB53:AE53"/>
    <mergeCell ref="AF53:AI53"/>
    <mergeCell ref="D52:G52"/>
    <mergeCell ref="H52:K52"/>
    <mergeCell ref="L52:O52"/>
    <mergeCell ref="P52:S52"/>
    <mergeCell ref="T52:W52"/>
    <mergeCell ref="X52:AA52"/>
    <mergeCell ref="AB56:AE56"/>
    <mergeCell ref="AF56:AI56"/>
    <mergeCell ref="D56:G56"/>
    <mergeCell ref="H56:K56"/>
    <mergeCell ref="L56:O56"/>
    <mergeCell ref="P56:S56"/>
    <mergeCell ref="T56:W56"/>
    <mergeCell ref="X56:AA56"/>
    <mergeCell ref="AB54:AE54"/>
    <mergeCell ref="AF54:AI54"/>
    <mergeCell ref="D55:G55"/>
    <mergeCell ref="H55:K55"/>
    <mergeCell ref="L55:O55"/>
    <mergeCell ref="P55:S55"/>
    <mergeCell ref="T55:W55"/>
    <mergeCell ref="X55:AA55"/>
    <mergeCell ref="AB55:AE55"/>
    <mergeCell ref="AF55:AI55"/>
    <mergeCell ref="D54:G54"/>
    <mergeCell ref="H54:K54"/>
    <mergeCell ref="L54:O54"/>
    <mergeCell ref="P54:S54"/>
    <mergeCell ref="T54:W54"/>
    <mergeCell ref="X54:AA54"/>
  </mergeCells>
  <pageMargins left="0.17" right="0.21" top="0.72" bottom="0.7" header="0.511811023622047" footer="0.511811023622047"/>
  <pageSetup paperSize="9" scale="30" orientation="landscape" r:id="rId1"/>
  <headerFooter alignWithMargins="0">
    <oddHeader>&amp;C&amp;A</oddHeader>
    <oddFooter>&amp;L&amp;F&amp;C&amp;P/&amp;N&amp;R&amp;D
&amp;T</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M40"/>
  <sheetViews>
    <sheetView showGridLines="0" view="pageBreakPreview" zoomScale="70" zoomScaleNormal="80" zoomScaleSheetLayoutView="70" workbookViewId="0">
      <selection activeCell="B2" sqref="B2:M2"/>
    </sheetView>
  </sheetViews>
  <sheetFormatPr defaultColWidth="9.140625" defaultRowHeight="15" x14ac:dyDescent="0.2"/>
  <cols>
    <col min="1" max="1" width="6.85546875" style="21" customWidth="1"/>
    <col min="2" max="2" width="7" style="21" customWidth="1"/>
    <col min="3" max="3" width="51.42578125" style="21" customWidth="1"/>
    <col min="4" max="4" width="17.5703125" style="21" customWidth="1"/>
    <col min="5" max="5" width="19.7109375" style="21" bestFit="1" customWidth="1"/>
    <col min="6" max="13" width="18.7109375" style="21" customWidth="1"/>
    <col min="14" max="16384" width="9.140625" style="21"/>
  </cols>
  <sheetData>
    <row r="2" spans="2:13" ht="18.600000000000001" customHeight="1" x14ac:dyDescent="0.2">
      <c r="B2" s="759" t="s">
        <v>0</v>
      </c>
      <c r="C2" s="760"/>
      <c r="D2" s="760"/>
      <c r="E2" s="760"/>
      <c r="F2" s="760"/>
      <c r="G2" s="760"/>
      <c r="H2" s="760"/>
      <c r="I2" s="760"/>
      <c r="J2" s="760"/>
      <c r="K2" s="760"/>
      <c r="L2" s="760"/>
      <c r="M2" s="760"/>
    </row>
    <row r="3" spans="2:13" s="121" customFormat="1" ht="18.600000000000001" customHeight="1" x14ac:dyDescent="0.25">
      <c r="B3" s="761" t="s">
        <v>1</v>
      </c>
      <c r="C3" s="760"/>
      <c r="D3" s="760"/>
      <c r="E3" s="760"/>
      <c r="F3" s="760"/>
      <c r="G3" s="760"/>
      <c r="H3" s="760"/>
      <c r="I3" s="760"/>
      <c r="J3" s="760"/>
      <c r="K3" s="760"/>
      <c r="L3" s="760"/>
      <c r="M3" s="760"/>
    </row>
    <row r="4" spans="2:13" s="121" customFormat="1" ht="18.600000000000001" customHeight="1" x14ac:dyDescent="0.25">
      <c r="B4" s="761" t="s">
        <v>153</v>
      </c>
      <c r="C4" s="762"/>
      <c r="D4" s="762"/>
      <c r="E4" s="762"/>
      <c r="F4" s="762"/>
      <c r="G4" s="762"/>
      <c r="H4" s="762"/>
      <c r="I4" s="762"/>
      <c r="J4" s="762"/>
      <c r="K4" s="762"/>
      <c r="L4" s="762"/>
      <c r="M4" s="762"/>
    </row>
    <row r="7" spans="2:13" ht="21" customHeight="1" x14ac:dyDescent="0.2">
      <c r="B7" s="719" t="s">
        <v>2</v>
      </c>
      <c r="C7" s="719" t="s">
        <v>71</v>
      </c>
      <c r="D7" s="23" t="s">
        <v>123</v>
      </c>
      <c r="E7" s="23" t="s">
        <v>123</v>
      </c>
      <c r="F7" s="716" t="s">
        <v>154</v>
      </c>
      <c r="G7" s="717"/>
      <c r="H7" s="717"/>
      <c r="I7" s="717" t="s">
        <v>96</v>
      </c>
      <c r="J7" s="717"/>
      <c r="K7" s="717"/>
      <c r="L7" s="717"/>
      <c r="M7" s="719" t="s">
        <v>75</v>
      </c>
    </row>
    <row r="8" spans="2:13" ht="23.45" customHeight="1" x14ac:dyDescent="0.2">
      <c r="B8" s="719"/>
      <c r="C8" s="719"/>
      <c r="D8" s="23" t="s">
        <v>155</v>
      </c>
      <c r="E8" s="23" t="s">
        <v>72</v>
      </c>
      <c r="F8" s="23" t="s">
        <v>156</v>
      </c>
      <c r="G8" s="23" t="s">
        <v>157</v>
      </c>
      <c r="H8" s="23" t="s">
        <v>158</v>
      </c>
      <c r="I8" s="23" t="s">
        <v>84</v>
      </c>
      <c r="J8" s="23" t="s">
        <v>85</v>
      </c>
      <c r="K8" s="23" t="s">
        <v>86</v>
      </c>
      <c r="L8" s="23" t="s">
        <v>87</v>
      </c>
      <c r="M8" s="719"/>
    </row>
    <row r="9" spans="2:13" x14ac:dyDescent="0.2">
      <c r="B9" s="122"/>
      <c r="C9" s="123"/>
      <c r="D9" s="123"/>
      <c r="E9" s="123"/>
      <c r="F9" s="123"/>
      <c r="G9" s="123"/>
      <c r="H9" s="123"/>
      <c r="I9" s="123"/>
      <c r="J9" s="123"/>
      <c r="K9" s="123"/>
      <c r="L9" s="123"/>
      <c r="M9" s="123"/>
    </row>
    <row r="10" spans="2:13" x14ac:dyDescent="0.2">
      <c r="B10" s="124">
        <v>1</v>
      </c>
      <c r="C10" s="125" t="s">
        <v>159</v>
      </c>
      <c r="D10" s="125"/>
      <c r="E10" s="123"/>
      <c r="F10" s="123"/>
      <c r="G10" s="123"/>
      <c r="H10" s="123"/>
      <c r="I10" s="123"/>
      <c r="J10" s="123"/>
      <c r="K10" s="123"/>
      <c r="L10" s="123"/>
      <c r="M10" s="123"/>
    </row>
    <row r="11" spans="2:13" x14ac:dyDescent="0.25">
      <c r="B11" s="122">
        <v>1.1000000000000001</v>
      </c>
      <c r="C11" s="126" t="s">
        <v>131</v>
      </c>
      <c r="D11" s="126"/>
      <c r="E11" s="123"/>
      <c r="F11" s="123"/>
      <c r="G11" s="123"/>
      <c r="H11" s="123"/>
      <c r="I11" s="123"/>
      <c r="J11" s="123"/>
      <c r="K11" s="123"/>
      <c r="L11" s="123"/>
      <c r="M11" s="123"/>
    </row>
    <row r="12" spans="2:13" x14ac:dyDescent="0.25">
      <c r="B12" s="122">
        <v>1.2000000000000002</v>
      </c>
      <c r="C12" s="126" t="s">
        <v>132</v>
      </c>
      <c r="D12" s="126"/>
      <c r="E12" s="123"/>
      <c r="F12" s="123"/>
      <c r="G12" s="123"/>
      <c r="H12" s="123"/>
      <c r="I12" s="123"/>
      <c r="J12" s="123"/>
      <c r="K12" s="123"/>
      <c r="L12" s="123"/>
      <c r="M12" s="123"/>
    </row>
    <row r="13" spans="2:13" x14ac:dyDescent="0.25">
      <c r="B13" s="122">
        <v>1.3000000000000003</v>
      </c>
      <c r="C13" s="126" t="s">
        <v>160</v>
      </c>
      <c r="D13" s="127">
        <f t="shared" ref="D13:L13" si="0">SUM(D14:D15)</f>
        <v>165</v>
      </c>
      <c r="E13" s="127">
        <f t="shared" si="0"/>
        <v>165</v>
      </c>
      <c r="F13" s="127">
        <f t="shared" si="0"/>
        <v>165</v>
      </c>
      <c r="G13" s="127">
        <f t="shared" si="0"/>
        <v>165</v>
      </c>
      <c r="H13" s="127">
        <f t="shared" si="0"/>
        <v>165</v>
      </c>
      <c r="I13" s="127">
        <f t="shared" si="0"/>
        <v>165</v>
      </c>
      <c r="J13" s="127">
        <f t="shared" si="0"/>
        <v>165</v>
      </c>
      <c r="K13" s="127">
        <f t="shared" si="0"/>
        <v>165</v>
      </c>
      <c r="L13" s="127">
        <f t="shared" si="0"/>
        <v>165</v>
      </c>
      <c r="M13" s="123"/>
    </row>
    <row r="14" spans="2:13" x14ac:dyDescent="0.25">
      <c r="B14" s="122"/>
      <c r="C14" s="128" t="s">
        <v>161</v>
      </c>
      <c r="D14" s="122">
        <v>55</v>
      </c>
      <c r="E14" s="122">
        <v>55</v>
      </c>
      <c r="F14" s="122">
        <v>55</v>
      </c>
      <c r="G14" s="122">
        <v>55</v>
      </c>
      <c r="H14" s="122">
        <v>55</v>
      </c>
      <c r="I14" s="122">
        <v>55</v>
      </c>
      <c r="J14" s="122">
        <v>55</v>
      </c>
      <c r="K14" s="122">
        <v>55</v>
      </c>
      <c r="L14" s="122">
        <v>55</v>
      </c>
      <c r="M14" s="123"/>
    </row>
    <row r="15" spans="2:13" x14ac:dyDescent="0.25">
      <c r="B15" s="122"/>
      <c r="C15" s="128" t="s">
        <v>162</v>
      </c>
      <c r="D15" s="122">
        <v>110</v>
      </c>
      <c r="E15" s="122">
        <v>110</v>
      </c>
      <c r="F15" s="122">
        <v>110</v>
      </c>
      <c r="G15" s="122">
        <v>110</v>
      </c>
      <c r="H15" s="122">
        <v>110</v>
      </c>
      <c r="I15" s="122">
        <v>110</v>
      </c>
      <c r="J15" s="122">
        <v>110</v>
      </c>
      <c r="K15" s="122">
        <v>110</v>
      </c>
      <c r="L15" s="122">
        <v>110</v>
      </c>
      <c r="M15" s="123"/>
    </row>
    <row r="16" spans="2:13" x14ac:dyDescent="0.25">
      <c r="B16" s="122">
        <v>1.4000000000000004</v>
      </c>
      <c r="C16" s="126" t="s">
        <v>163</v>
      </c>
      <c r="D16" s="126"/>
      <c r="E16" s="123"/>
      <c r="F16" s="123"/>
      <c r="G16" s="123"/>
      <c r="H16" s="123"/>
      <c r="I16" s="123"/>
      <c r="J16" s="123"/>
      <c r="K16" s="123"/>
      <c r="L16" s="123"/>
      <c r="M16" s="123"/>
    </row>
    <row r="17" spans="2:13" x14ac:dyDescent="0.25">
      <c r="B17" s="122">
        <v>1.5000000000000004</v>
      </c>
      <c r="C17" s="126" t="s">
        <v>164</v>
      </c>
      <c r="D17" s="126"/>
      <c r="E17" s="123"/>
      <c r="F17" s="123"/>
      <c r="G17" s="123"/>
      <c r="H17" s="123"/>
      <c r="I17" s="123"/>
      <c r="J17" s="123"/>
      <c r="K17" s="123"/>
      <c r="L17" s="123"/>
      <c r="M17" s="123"/>
    </row>
    <row r="18" spans="2:13" x14ac:dyDescent="0.25">
      <c r="B18" s="124"/>
      <c r="C18" s="126"/>
      <c r="D18" s="126"/>
      <c r="E18" s="123"/>
      <c r="F18" s="123"/>
      <c r="G18" s="123"/>
      <c r="H18" s="123"/>
      <c r="I18" s="123"/>
      <c r="J18" s="123"/>
      <c r="K18" s="123"/>
      <c r="L18" s="123"/>
      <c r="M18" s="123"/>
    </row>
    <row r="19" spans="2:13" x14ac:dyDescent="0.2">
      <c r="B19" s="124">
        <v>2</v>
      </c>
      <c r="C19" s="125" t="s">
        <v>165</v>
      </c>
      <c r="D19" s="125"/>
      <c r="E19" s="123"/>
      <c r="F19" s="123"/>
      <c r="G19" s="123"/>
      <c r="H19" s="123"/>
      <c r="I19" s="123"/>
      <c r="J19" s="123"/>
      <c r="K19" s="123"/>
      <c r="L19" s="123"/>
      <c r="M19" s="123"/>
    </row>
    <row r="20" spans="2:13" x14ac:dyDescent="0.25">
      <c r="B20" s="122">
        <v>2.1</v>
      </c>
      <c r="C20" s="126" t="s">
        <v>131</v>
      </c>
      <c r="D20" s="126"/>
      <c r="E20" s="123"/>
      <c r="F20" s="123"/>
      <c r="G20" s="123"/>
      <c r="H20" s="123"/>
      <c r="I20" s="123"/>
      <c r="J20" s="123"/>
      <c r="K20" s="123"/>
      <c r="L20" s="123"/>
      <c r="M20" s="123"/>
    </row>
    <row r="21" spans="2:13" x14ac:dyDescent="0.25">
      <c r="B21" s="122">
        <v>2.2000000000000002</v>
      </c>
      <c r="C21" s="126" t="s">
        <v>132</v>
      </c>
      <c r="D21" s="126"/>
      <c r="E21" s="129"/>
      <c r="F21" s="123"/>
      <c r="G21" s="123"/>
      <c r="H21" s="123"/>
      <c r="I21" s="123"/>
      <c r="J21" s="123"/>
      <c r="K21" s="123"/>
      <c r="L21" s="123"/>
      <c r="M21" s="123"/>
    </row>
    <row r="22" spans="2:13" x14ac:dyDescent="0.25">
      <c r="B22" s="122">
        <v>2.3000000000000003</v>
      </c>
      <c r="C22" s="126" t="s">
        <v>133</v>
      </c>
      <c r="D22" s="126"/>
      <c r="E22" s="129"/>
      <c r="F22" s="123"/>
      <c r="G22" s="123"/>
      <c r="H22" s="123"/>
      <c r="I22" s="123"/>
      <c r="J22" s="123"/>
      <c r="K22" s="123"/>
      <c r="L22" s="123"/>
      <c r="M22" s="123"/>
    </row>
    <row r="23" spans="2:13" x14ac:dyDescent="0.25">
      <c r="B23" s="122">
        <v>2.4000000000000004</v>
      </c>
      <c r="C23" s="126" t="s">
        <v>166</v>
      </c>
      <c r="D23" s="126"/>
      <c r="E23" s="129"/>
      <c r="F23" s="123"/>
      <c r="G23" s="123"/>
      <c r="H23" s="123"/>
      <c r="I23" s="123"/>
      <c r="J23" s="123"/>
      <c r="K23" s="123"/>
      <c r="L23" s="123"/>
      <c r="M23" s="123"/>
    </row>
    <row r="24" spans="2:13" x14ac:dyDescent="0.25">
      <c r="B24" s="122">
        <v>2.5000000000000004</v>
      </c>
      <c r="C24" s="126" t="s">
        <v>167</v>
      </c>
      <c r="D24" s="126"/>
      <c r="E24" s="129"/>
      <c r="F24" s="123"/>
      <c r="G24" s="123"/>
      <c r="H24" s="123"/>
      <c r="I24" s="123"/>
      <c r="J24" s="123"/>
      <c r="K24" s="123"/>
      <c r="L24" s="123"/>
      <c r="M24" s="123"/>
    </row>
    <row r="25" spans="2:13" x14ac:dyDescent="0.25">
      <c r="B25" s="122">
        <v>2.6</v>
      </c>
      <c r="C25" s="126" t="s">
        <v>164</v>
      </c>
      <c r="D25" s="126"/>
      <c r="E25" s="129"/>
      <c r="F25" s="123"/>
      <c r="G25" s="123"/>
      <c r="H25" s="123"/>
      <c r="I25" s="123"/>
      <c r="J25" s="123"/>
      <c r="K25" s="123"/>
      <c r="L25" s="123"/>
      <c r="M25" s="123"/>
    </row>
    <row r="26" spans="2:13" x14ac:dyDescent="0.25">
      <c r="B26" s="124"/>
      <c r="C26" s="126"/>
      <c r="D26" s="126"/>
      <c r="E26" s="129"/>
      <c r="F26" s="123"/>
      <c r="G26" s="123"/>
      <c r="H26" s="123"/>
      <c r="I26" s="123"/>
      <c r="J26" s="123"/>
      <c r="K26" s="123"/>
      <c r="L26" s="123"/>
      <c r="M26" s="123"/>
    </row>
    <row r="27" spans="2:13" x14ac:dyDescent="0.2">
      <c r="B27" s="124">
        <v>3</v>
      </c>
      <c r="C27" s="125" t="s">
        <v>168</v>
      </c>
      <c r="D27" s="125"/>
      <c r="E27" s="129"/>
      <c r="F27" s="123"/>
      <c r="G27" s="123"/>
      <c r="H27" s="123"/>
      <c r="I27" s="123"/>
      <c r="J27" s="123"/>
      <c r="K27" s="123"/>
      <c r="L27" s="123"/>
      <c r="M27" s="123"/>
    </row>
    <row r="28" spans="2:13" x14ac:dyDescent="0.25">
      <c r="B28" s="122">
        <v>3.1</v>
      </c>
      <c r="C28" s="126" t="s">
        <v>132</v>
      </c>
      <c r="D28" s="126"/>
      <c r="E28" s="129"/>
      <c r="F28" s="123"/>
      <c r="G28" s="123"/>
      <c r="H28" s="123"/>
      <c r="I28" s="123"/>
      <c r="J28" s="123"/>
      <c r="K28" s="123"/>
      <c r="L28" s="123"/>
      <c r="M28" s="123"/>
    </row>
    <row r="29" spans="2:13" x14ac:dyDescent="0.25">
      <c r="B29" s="122">
        <v>3.2</v>
      </c>
      <c r="C29" s="126" t="s">
        <v>133</v>
      </c>
      <c r="D29" s="127">
        <v>4</v>
      </c>
      <c r="E29" s="127">
        <v>4</v>
      </c>
      <c r="F29" s="127">
        <v>4</v>
      </c>
      <c r="G29" s="127">
        <v>4</v>
      </c>
      <c r="H29" s="127">
        <v>4</v>
      </c>
      <c r="I29" s="127">
        <v>4</v>
      </c>
      <c r="J29" s="127">
        <v>4</v>
      </c>
      <c r="K29" s="127">
        <v>4</v>
      </c>
      <c r="L29" s="127">
        <v>4</v>
      </c>
      <c r="M29" s="123"/>
    </row>
    <row r="30" spans="2:13" x14ac:dyDescent="0.25">
      <c r="B30" s="122">
        <v>3.3000000000000003</v>
      </c>
      <c r="C30" s="126" t="s">
        <v>163</v>
      </c>
      <c r="D30" s="126"/>
      <c r="E30" s="130"/>
      <c r="F30" s="123"/>
      <c r="G30" s="123"/>
      <c r="H30" s="123"/>
      <c r="I30" s="123"/>
      <c r="J30" s="123"/>
      <c r="K30" s="123"/>
      <c r="L30" s="123"/>
      <c r="M30" s="123"/>
    </row>
    <row r="31" spans="2:13" x14ac:dyDescent="0.25">
      <c r="B31" s="122">
        <v>3.4000000000000004</v>
      </c>
      <c r="C31" s="126" t="s">
        <v>164</v>
      </c>
      <c r="D31" s="126"/>
      <c r="E31" s="130"/>
      <c r="F31" s="123"/>
      <c r="G31" s="123"/>
      <c r="H31" s="123"/>
      <c r="I31" s="123"/>
      <c r="J31" s="123"/>
      <c r="K31" s="123"/>
      <c r="L31" s="123"/>
      <c r="M31" s="123"/>
    </row>
    <row r="32" spans="2:13" x14ac:dyDescent="0.25">
      <c r="B32" s="124"/>
      <c r="C32" s="126"/>
      <c r="D32" s="126"/>
      <c r="E32" s="130"/>
      <c r="F32" s="123"/>
      <c r="G32" s="123"/>
      <c r="H32" s="123"/>
      <c r="I32" s="123"/>
      <c r="J32" s="123"/>
      <c r="K32" s="123"/>
      <c r="L32" s="123"/>
      <c r="M32" s="123"/>
    </row>
    <row r="33" spans="2:13" x14ac:dyDescent="0.2">
      <c r="B33" s="124">
        <v>4</v>
      </c>
      <c r="C33" s="125" t="s">
        <v>169</v>
      </c>
      <c r="D33" s="125"/>
      <c r="E33" s="130"/>
      <c r="F33" s="123"/>
      <c r="G33" s="123"/>
      <c r="H33" s="123"/>
      <c r="I33" s="123"/>
      <c r="J33" s="123"/>
      <c r="K33" s="123"/>
      <c r="L33" s="123"/>
      <c r="M33" s="123"/>
    </row>
    <row r="34" spans="2:13" x14ac:dyDescent="0.25">
      <c r="B34" s="122">
        <v>4.0999999999999996</v>
      </c>
      <c r="C34" s="126" t="s">
        <v>132</v>
      </c>
      <c r="D34" s="126"/>
      <c r="E34" s="123"/>
      <c r="F34" s="123"/>
      <c r="G34" s="123"/>
      <c r="H34" s="123"/>
      <c r="I34" s="123"/>
      <c r="J34" s="123"/>
      <c r="K34" s="123"/>
      <c r="L34" s="123"/>
      <c r="M34" s="123"/>
    </row>
    <row r="35" spans="2:13" x14ac:dyDescent="0.25">
      <c r="B35" s="122">
        <v>4.1999999999999993</v>
      </c>
      <c r="C35" s="126" t="s">
        <v>133</v>
      </c>
      <c r="D35" s="126"/>
      <c r="E35" s="123"/>
      <c r="F35" s="123"/>
      <c r="G35" s="123"/>
      <c r="H35" s="123"/>
      <c r="I35" s="123"/>
      <c r="J35" s="123"/>
      <c r="K35" s="123"/>
      <c r="L35" s="123"/>
      <c r="M35" s="123"/>
    </row>
    <row r="36" spans="2:13" x14ac:dyDescent="0.25">
      <c r="B36" s="122">
        <v>4.2999999999999989</v>
      </c>
      <c r="C36" s="126" t="s">
        <v>166</v>
      </c>
      <c r="D36" s="126"/>
      <c r="E36" s="123"/>
      <c r="F36" s="123"/>
      <c r="G36" s="123"/>
      <c r="H36" s="123"/>
      <c r="I36" s="123"/>
      <c r="J36" s="123"/>
      <c r="K36" s="123"/>
      <c r="L36" s="123"/>
      <c r="M36" s="123"/>
    </row>
    <row r="37" spans="2:13" x14ac:dyDescent="0.25">
      <c r="B37" s="122">
        <v>4.3999999999999986</v>
      </c>
      <c r="C37" s="126" t="s">
        <v>167</v>
      </c>
      <c r="D37" s="126"/>
      <c r="E37" s="123"/>
      <c r="F37" s="123"/>
      <c r="G37" s="123"/>
      <c r="H37" s="123"/>
      <c r="I37" s="123"/>
      <c r="J37" s="123"/>
      <c r="K37" s="123"/>
      <c r="L37" s="123"/>
      <c r="M37" s="123"/>
    </row>
    <row r="38" spans="2:13" x14ac:dyDescent="0.25">
      <c r="B38" s="122">
        <v>4.4999999999999982</v>
      </c>
      <c r="C38" s="126" t="s">
        <v>164</v>
      </c>
      <c r="D38" s="126"/>
      <c r="E38" s="123"/>
      <c r="F38" s="123"/>
      <c r="G38" s="123"/>
      <c r="H38" s="123"/>
      <c r="I38" s="123"/>
      <c r="J38" s="123"/>
      <c r="K38" s="123"/>
      <c r="L38" s="123"/>
      <c r="M38" s="123"/>
    </row>
    <row r="40" spans="2:13" x14ac:dyDescent="0.2">
      <c r="B40" s="21" t="s">
        <v>170</v>
      </c>
    </row>
  </sheetData>
  <mergeCells count="8">
    <mergeCell ref="B2:M2"/>
    <mergeCell ref="B3:M3"/>
    <mergeCell ref="B4:M4"/>
    <mergeCell ref="B7:B8"/>
    <mergeCell ref="C7:C8"/>
    <mergeCell ref="F7:H7"/>
    <mergeCell ref="I7:L7"/>
    <mergeCell ref="M7:M8"/>
  </mergeCells>
  <pageMargins left="1.02" right="0.25" top="1" bottom="1" header="0.25" footer="0.25"/>
  <pageSetup paperSize="9" scale="51" orientation="landscape" r:id="rId1"/>
  <headerFooter alignWithMargins="0">
    <oddHeader>&amp;F</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O81"/>
  <sheetViews>
    <sheetView view="pageBreakPreview" zoomScale="90" zoomScaleNormal="80" zoomScaleSheetLayoutView="90" workbookViewId="0">
      <selection activeCell="B2" sqref="B2:D2"/>
    </sheetView>
  </sheetViews>
  <sheetFormatPr defaultColWidth="8.85546875" defaultRowHeight="15" x14ac:dyDescent="0.25"/>
  <cols>
    <col min="1" max="1" width="8.85546875" style="133"/>
    <col min="2" max="2" width="8.85546875" style="74"/>
    <col min="3" max="3" width="46.5703125" style="133" bestFit="1" customWidth="1"/>
    <col min="4" max="5" width="16.140625" style="133" hidden="1" customWidth="1"/>
    <col min="6" max="6" width="14.7109375" style="133" customWidth="1"/>
    <col min="7" max="7" width="11.85546875" style="133" customWidth="1"/>
    <col min="8" max="8" width="14.7109375" style="133" customWidth="1"/>
    <col min="9" max="9" width="18.28515625" style="133" customWidth="1"/>
    <col min="10" max="10" width="13.85546875" style="133" customWidth="1"/>
    <col min="11" max="11" width="14.5703125" style="133" customWidth="1"/>
    <col min="12" max="12" width="11.85546875" style="133" customWidth="1"/>
    <col min="13" max="13" width="11.28515625" style="133" customWidth="1"/>
    <col min="14" max="16384" width="8.85546875" style="133"/>
  </cols>
  <sheetData>
    <row r="2" spans="2:13" x14ac:dyDescent="0.25">
      <c r="C2" s="131"/>
      <c r="D2" s="131"/>
      <c r="E2" s="131"/>
      <c r="F2" s="132" t="s">
        <v>0</v>
      </c>
    </row>
    <row r="3" spans="2:13" x14ac:dyDescent="0.25">
      <c r="C3" s="49"/>
      <c r="D3" s="49"/>
      <c r="E3" s="49"/>
      <c r="F3" s="134" t="s">
        <v>1</v>
      </c>
    </row>
    <row r="4" spans="2:13" x14ac:dyDescent="0.25">
      <c r="C4" s="131"/>
      <c r="D4" s="131"/>
      <c r="E4" s="131"/>
      <c r="F4" s="73" t="s">
        <v>171</v>
      </c>
    </row>
    <row r="5" spans="2:13" x14ac:dyDescent="0.25">
      <c r="B5" s="73"/>
      <c r="C5" s="74"/>
      <c r="D5" s="74"/>
      <c r="E5" s="74"/>
      <c r="F5" s="74"/>
    </row>
    <row r="6" spans="2:13" x14ac:dyDescent="0.25">
      <c r="B6" s="73"/>
      <c r="C6" s="74"/>
      <c r="D6" s="74"/>
      <c r="E6" s="74"/>
      <c r="F6" s="74"/>
      <c r="I6" s="135"/>
      <c r="M6" s="135" t="s">
        <v>70</v>
      </c>
    </row>
    <row r="7" spans="2:13" s="21" customFormat="1" ht="28.5" customHeight="1" x14ac:dyDescent="0.2">
      <c r="B7" s="711" t="s">
        <v>2</v>
      </c>
      <c r="C7" s="714" t="s">
        <v>71</v>
      </c>
      <c r="D7" s="136" t="s">
        <v>172</v>
      </c>
      <c r="E7" s="136" t="s">
        <v>155</v>
      </c>
      <c r="F7" s="136" t="s">
        <v>72</v>
      </c>
      <c r="G7" s="716" t="s">
        <v>73</v>
      </c>
      <c r="H7" s="717"/>
      <c r="I7" s="717"/>
      <c r="J7" s="136" t="s">
        <v>84</v>
      </c>
      <c r="K7" s="136" t="s">
        <v>85</v>
      </c>
      <c r="L7" s="136" t="s">
        <v>86</v>
      </c>
      <c r="M7" s="136" t="s">
        <v>87</v>
      </c>
    </row>
    <row r="8" spans="2:13" s="21" customFormat="1" ht="28.5" x14ac:dyDescent="0.2">
      <c r="B8" s="712"/>
      <c r="C8" s="714"/>
      <c r="D8" s="23" t="s">
        <v>77</v>
      </c>
      <c r="E8" s="23" t="s">
        <v>77</v>
      </c>
      <c r="F8" s="23" t="s">
        <v>77</v>
      </c>
      <c r="G8" s="23" t="s">
        <v>80</v>
      </c>
      <c r="H8" s="23" t="s">
        <v>81</v>
      </c>
      <c r="I8" s="23" t="s">
        <v>82</v>
      </c>
      <c r="J8" s="23" t="s">
        <v>96</v>
      </c>
      <c r="K8" s="23" t="s">
        <v>96</v>
      </c>
      <c r="L8" s="23" t="s">
        <v>96</v>
      </c>
      <c r="M8" s="23" t="s">
        <v>96</v>
      </c>
    </row>
    <row r="9" spans="2:13" s="21" customFormat="1" ht="21.75" customHeight="1" x14ac:dyDescent="0.2">
      <c r="B9" s="763"/>
      <c r="C9" s="764"/>
      <c r="D9" s="23"/>
      <c r="E9" s="23"/>
      <c r="F9" s="23" t="s">
        <v>88</v>
      </c>
      <c r="G9" s="23" t="s">
        <v>89</v>
      </c>
      <c r="H9" s="23" t="s">
        <v>173</v>
      </c>
      <c r="I9" s="23" t="s">
        <v>174</v>
      </c>
      <c r="J9" s="137">
        <v>6.1175E-2</v>
      </c>
      <c r="K9" s="137">
        <v>6.1175E-2</v>
      </c>
      <c r="L9" s="137">
        <v>6.1175E-2</v>
      </c>
      <c r="M9" s="137">
        <v>6.1175E-2</v>
      </c>
    </row>
    <row r="10" spans="2:13" x14ac:dyDescent="0.25">
      <c r="B10" s="122">
        <v>1</v>
      </c>
      <c r="C10" s="138" t="s">
        <v>175</v>
      </c>
      <c r="D10" s="139">
        <v>0.39242640000000001</v>
      </c>
      <c r="E10" s="139">
        <v>0.4345561</v>
      </c>
      <c r="F10" s="139">
        <v>0.43908530000000001</v>
      </c>
      <c r="G10" s="139">
        <v>0.2061056</v>
      </c>
      <c r="H10" s="139">
        <v>0.2061056</v>
      </c>
      <c r="I10" s="139">
        <f>G10+H10</f>
        <v>0.4122112</v>
      </c>
      <c r="J10" s="139">
        <f>I10*(1+$J$9)</f>
        <v>0.43742822015999999</v>
      </c>
      <c r="K10" s="139">
        <f>J10*(1+$K$9)</f>
        <v>0.46418789152828799</v>
      </c>
      <c r="L10" s="139">
        <f>K10*(1+$L$9)</f>
        <v>0.492584585792531</v>
      </c>
      <c r="M10" s="139">
        <f>L10*(1+$M$9)</f>
        <v>0.52271844782838905</v>
      </c>
    </row>
    <row r="11" spans="2:13" x14ac:dyDescent="0.25">
      <c r="B11" s="122">
        <v>2</v>
      </c>
      <c r="C11" s="138" t="s">
        <v>176</v>
      </c>
      <c r="D11" s="139">
        <v>0</v>
      </c>
      <c r="E11" s="139">
        <v>0</v>
      </c>
      <c r="F11" s="139">
        <v>0</v>
      </c>
      <c r="G11" s="139">
        <v>3.6280300000000001E-2</v>
      </c>
      <c r="H11" s="139">
        <v>3.6280300000000001E-2</v>
      </c>
      <c r="I11" s="139">
        <f t="shared" ref="I11:I31" si="0">G11+H11</f>
        <v>7.2560600000000003E-2</v>
      </c>
      <c r="J11" s="139">
        <f t="shared" ref="J11:J31" si="1">I11*(1+$J$9)</f>
        <v>7.6999494705000004E-2</v>
      </c>
      <c r="K11" s="139">
        <f t="shared" ref="K11:K31" si="2">J11*(1+$K$9)</f>
        <v>8.1709938793578379E-2</v>
      </c>
      <c r="L11" s="139">
        <f t="shared" ref="L11:L31" si="3">K11*(1+$L$9)</f>
        <v>8.6708544299275533E-2</v>
      </c>
      <c r="M11" s="139">
        <f t="shared" ref="M11:M31" si="4">L11*(1+$M$9)</f>
        <v>9.2012939496783713E-2</v>
      </c>
    </row>
    <row r="12" spans="2:13" x14ac:dyDescent="0.25">
      <c r="B12" s="122">
        <v>3</v>
      </c>
      <c r="C12" s="123" t="s">
        <v>177</v>
      </c>
      <c r="D12" s="139">
        <v>0</v>
      </c>
      <c r="E12" s="139">
        <v>0</v>
      </c>
      <c r="F12" s="139">
        <v>0</v>
      </c>
      <c r="G12" s="139">
        <v>5.1015000000000001E-3</v>
      </c>
      <c r="H12" s="139">
        <v>5.1015000000000001E-3</v>
      </c>
      <c r="I12" s="139">
        <f t="shared" si="0"/>
        <v>1.0203E-2</v>
      </c>
      <c r="J12" s="139">
        <f t="shared" si="1"/>
        <v>1.0827168525E-2</v>
      </c>
      <c r="K12" s="139">
        <f t="shared" si="2"/>
        <v>1.1489520559516875E-2</v>
      </c>
      <c r="L12" s="139">
        <f t="shared" si="3"/>
        <v>1.219239197974532E-2</v>
      </c>
      <c r="M12" s="139">
        <f t="shared" si="4"/>
        <v>1.293826155910624E-2</v>
      </c>
    </row>
    <row r="13" spans="2:13" x14ac:dyDescent="0.25">
      <c r="B13" s="122">
        <v>4</v>
      </c>
      <c r="C13" s="138" t="s">
        <v>178</v>
      </c>
      <c r="D13" s="139">
        <v>0</v>
      </c>
      <c r="E13" s="139">
        <v>0</v>
      </c>
      <c r="F13" s="139">
        <v>0</v>
      </c>
      <c r="G13" s="139">
        <v>5.9435E-3</v>
      </c>
      <c r="H13" s="139">
        <v>5.9435E-3</v>
      </c>
      <c r="I13" s="139">
        <f t="shared" si="0"/>
        <v>1.1887E-2</v>
      </c>
      <c r="J13" s="139">
        <f t="shared" si="1"/>
        <v>1.2614187225E-2</v>
      </c>
      <c r="K13" s="139">
        <f t="shared" si="2"/>
        <v>1.3385860128489375E-2</v>
      </c>
      <c r="L13" s="139">
        <f t="shared" si="3"/>
        <v>1.4204740121849711E-2</v>
      </c>
      <c r="M13" s="139">
        <f t="shared" si="4"/>
        <v>1.5073715098803868E-2</v>
      </c>
    </row>
    <row r="14" spans="2:13" x14ac:dyDescent="0.25">
      <c r="B14" s="122">
        <v>5</v>
      </c>
      <c r="C14" s="138" t="s">
        <v>179</v>
      </c>
      <c r="D14" s="139">
        <v>1.22906E-2</v>
      </c>
      <c r="E14" s="139">
        <v>0</v>
      </c>
      <c r="F14" s="139">
        <v>1.0374899999999999E-2</v>
      </c>
      <c r="G14" s="139">
        <v>5.3150999999999997E-3</v>
      </c>
      <c r="H14" s="139">
        <v>5.3150999999999997E-3</v>
      </c>
      <c r="I14" s="139">
        <f t="shared" si="0"/>
        <v>1.0630199999999999E-2</v>
      </c>
      <c r="J14" s="139">
        <f t="shared" si="1"/>
        <v>1.1280502485E-2</v>
      </c>
      <c r="K14" s="139">
        <f t="shared" si="2"/>
        <v>1.1970587224519874E-2</v>
      </c>
      <c r="L14" s="139">
        <f t="shared" si="3"/>
        <v>1.2702887897979877E-2</v>
      </c>
      <c r="M14" s="139">
        <f t="shared" si="4"/>
        <v>1.3479987065138796E-2</v>
      </c>
    </row>
    <row r="15" spans="2:13" x14ac:dyDescent="0.25">
      <c r="B15" s="122">
        <v>6</v>
      </c>
      <c r="C15" s="123" t="s">
        <v>180</v>
      </c>
      <c r="D15" s="139">
        <v>1.6587000000000001E-2</v>
      </c>
      <c r="E15" s="139">
        <v>1.8970799999999999E-2</v>
      </c>
      <c r="F15" s="139">
        <v>1.6935800000000001E-2</v>
      </c>
      <c r="G15" s="139">
        <v>1.02524E-2</v>
      </c>
      <c r="H15" s="139">
        <v>1.02524E-2</v>
      </c>
      <c r="I15" s="139">
        <f t="shared" si="0"/>
        <v>2.05048E-2</v>
      </c>
      <c r="J15" s="139">
        <f t="shared" si="1"/>
        <v>2.175918114E-2</v>
      </c>
      <c r="K15" s="139">
        <f t="shared" si="2"/>
        <v>2.30902990462395E-2</v>
      </c>
      <c r="L15" s="139">
        <f t="shared" si="3"/>
        <v>2.4502848090393201E-2</v>
      </c>
      <c r="M15" s="139">
        <f t="shared" si="4"/>
        <v>2.6001809822323006E-2</v>
      </c>
    </row>
    <row r="16" spans="2:13" x14ac:dyDescent="0.25">
      <c r="B16" s="122">
        <v>7</v>
      </c>
      <c r="C16" s="138" t="s">
        <v>181</v>
      </c>
      <c r="D16" s="139">
        <v>1.67402E-2</v>
      </c>
      <c r="E16" s="139">
        <v>2.2946600000000001E-2</v>
      </c>
      <c r="F16" s="139">
        <v>1.22506E-2</v>
      </c>
      <c r="G16" s="139">
        <v>4.2462000000000003E-3</v>
      </c>
      <c r="H16" s="139">
        <v>4.2462000000000003E-3</v>
      </c>
      <c r="I16" s="139">
        <f t="shared" si="0"/>
        <v>8.4924000000000006E-3</v>
      </c>
      <c r="J16" s="139">
        <f t="shared" si="1"/>
        <v>9.0119225700000007E-3</v>
      </c>
      <c r="K16" s="139">
        <f t="shared" si="2"/>
        <v>9.5632269332197508E-3</v>
      </c>
      <c r="L16" s="139">
        <f t="shared" si="3"/>
        <v>1.0148257340859468E-2</v>
      </c>
      <c r="M16" s="139">
        <f t="shared" si="4"/>
        <v>1.0769076983686546E-2</v>
      </c>
    </row>
    <row r="17" spans="2:15" x14ac:dyDescent="0.25">
      <c r="B17" s="122">
        <v>8</v>
      </c>
      <c r="C17" s="138" t="s">
        <v>182</v>
      </c>
      <c r="D17" s="139">
        <v>7.3312000000000002E-2</v>
      </c>
      <c r="E17" s="139">
        <v>0.106349</v>
      </c>
      <c r="F17" s="139">
        <v>0.10553269999999999</v>
      </c>
      <c r="G17" s="139">
        <v>7.0471199999999998E-2</v>
      </c>
      <c r="H17" s="139">
        <v>7.0471199999999998E-2</v>
      </c>
      <c r="I17" s="139">
        <f t="shared" si="0"/>
        <v>0.1409424</v>
      </c>
      <c r="J17" s="139">
        <f t="shared" si="1"/>
        <v>0.14956455131999999</v>
      </c>
      <c r="K17" s="139">
        <f t="shared" si="2"/>
        <v>0.15871416274700098</v>
      </c>
      <c r="L17" s="139">
        <f t="shared" si="3"/>
        <v>0.16842350165304876</v>
      </c>
      <c r="M17" s="139">
        <f t="shared" si="4"/>
        <v>0.17872680936667401</v>
      </c>
    </row>
    <row r="18" spans="2:15" x14ac:dyDescent="0.25">
      <c r="B18" s="122">
        <v>9</v>
      </c>
      <c r="C18" s="138" t="s">
        <v>183</v>
      </c>
      <c r="D18" s="139">
        <v>1.6586299999999998E-2</v>
      </c>
      <c r="E18" s="139">
        <v>1.8973400000000001E-2</v>
      </c>
      <c r="F18" s="139">
        <v>1.8176399999999999E-2</v>
      </c>
      <c r="G18" s="139">
        <v>1.0253399999999999E-2</v>
      </c>
      <c r="H18" s="139">
        <v>1.0253399999999999E-2</v>
      </c>
      <c r="I18" s="139">
        <f t="shared" si="0"/>
        <v>2.0506799999999999E-2</v>
      </c>
      <c r="J18" s="139">
        <f t="shared" si="1"/>
        <v>2.1761303489999998E-2</v>
      </c>
      <c r="K18" s="139">
        <f t="shared" si="2"/>
        <v>2.3092551231000749E-2</v>
      </c>
      <c r="L18" s="139">
        <f t="shared" si="3"/>
        <v>2.4505238052557221E-2</v>
      </c>
      <c r="M18" s="139">
        <f t="shared" si="4"/>
        <v>2.6004345990422409E-2</v>
      </c>
      <c r="O18" s="133">
        <f>10^7</f>
        <v>10000000</v>
      </c>
    </row>
    <row r="19" spans="2:15" x14ac:dyDescent="0.25">
      <c r="B19" s="122">
        <v>10</v>
      </c>
      <c r="C19" s="138" t="s">
        <v>184</v>
      </c>
      <c r="D19" s="139">
        <v>0</v>
      </c>
      <c r="E19" s="139">
        <v>0</v>
      </c>
      <c r="F19" s="139">
        <v>0</v>
      </c>
      <c r="G19" s="139">
        <v>8.8480000000000004E-4</v>
      </c>
      <c r="H19" s="139">
        <v>8.8480000000000004E-4</v>
      </c>
      <c r="I19" s="139">
        <f t="shared" si="0"/>
        <v>1.7696000000000001E-3</v>
      </c>
      <c r="J19" s="139">
        <f t="shared" si="1"/>
        <v>1.8778552800000001E-3</v>
      </c>
      <c r="K19" s="139">
        <f t="shared" si="2"/>
        <v>1.9927330767539999E-3</v>
      </c>
      <c r="L19" s="139">
        <f t="shared" si="3"/>
        <v>2.1146385227244257E-3</v>
      </c>
      <c r="M19" s="139">
        <f t="shared" si="4"/>
        <v>2.2440015343520923E-3</v>
      </c>
    </row>
    <row r="20" spans="2:15" x14ac:dyDescent="0.25">
      <c r="B20" s="122">
        <v>11</v>
      </c>
      <c r="C20" s="138" t="s">
        <v>185</v>
      </c>
      <c r="D20" s="139">
        <v>1.0001000000000001E-3</v>
      </c>
      <c r="E20" s="139">
        <v>0</v>
      </c>
      <c r="F20" s="139">
        <v>0</v>
      </c>
      <c r="G20" s="139">
        <v>0</v>
      </c>
      <c r="H20" s="139">
        <v>0</v>
      </c>
      <c r="I20" s="139">
        <f t="shared" si="0"/>
        <v>0</v>
      </c>
      <c r="J20" s="139">
        <f t="shared" si="1"/>
        <v>0</v>
      </c>
      <c r="K20" s="139">
        <f t="shared" si="2"/>
        <v>0</v>
      </c>
      <c r="L20" s="139">
        <f t="shared" si="3"/>
        <v>0</v>
      </c>
      <c r="M20" s="139">
        <f t="shared" si="4"/>
        <v>0</v>
      </c>
    </row>
    <row r="21" spans="2:15" x14ac:dyDescent="0.25">
      <c r="B21" s="122">
        <v>12</v>
      </c>
      <c r="C21" s="138" t="s">
        <v>186</v>
      </c>
      <c r="D21" s="139">
        <v>2.3885699999999999E-2</v>
      </c>
      <c r="E21" s="139">
        <v>2.7227100000000001E-2</v>
      </c>
      <c r="F21" s="139">
        <v>2.61744E-2</v>
      </c>
      <c r="G21" s="139">
        <v>1.47662E-2</v>
      </c>
      <c r="H21" s="139">
        <v>1.47662E-2</v>
      </c>
      <c r="I21" s="139">
        <f t="shared" si="0"/>
        <v>2.95324E-2</v>
      </c>
      <c r="J21" s="139">
        <f t="shared" si="1"/>
        <v>3.1339044570000002E-2</v>
      </c>
      <c r="K21" s="139">
        <f t="shared" si="2"/>
        <v>3.3256210621569748E-2</v>
      </c>
      <c r="L21" s="139">
        <f t="shared" si="3"/>
        <v>3.5290659306344278E-2</v>
      </c>
      <c r="M21" s="139">
        <f t="shared" si="4"/>
        <v>3.744956538940989E-2</v>
      </c>
    </row>
    <row r="22" spans="2:15" x14ac:dyDescent="0.25">
      <c r="B22" s="122">
        <v>13</v>
      </c>
      <c r="C22" s="138" t="s">
        <v>187</v>
      </c>
      <c r="D22" s="139">
        <v>8.3000999999999995E-3</v>
      </c>
      <c r="E22" s="139">
        <v>8.4471000000000008E-3</v>
      </c>
      <c r="F22" s="139">
        <v>0</v>
      </c>
      <c r="G22" s="139">
        <v>0</v>
      </c>
      <c r="H22" s="139">
        <v>0</v>
      </c>
      <c r="I22" s="139">
        <f t="shared" si="0"/>
        <v>0</v>
      </c>
      <c r="J22" s="139">
        <f t="shared" si="1"/>
        <v>0</v>
      </c>
      <c r="K22" s="139">
        <f t="shared" si="2"/>
        <v>0</v>
      </c>
      <c r="L22" s="139">
        <f t="shared" si="3"/>
        <v>0</v>
      </c>
      <c r="M22" s="139">
        <f t="shared" si="4"/>
        <v>0</v>
      </c>
    </row>
    <row r="23" spans="2:15" x14ac:dyDescent="0.25">
      <c r="B23" s="122">
        <v>14</v>
      </c>
      <c r="C23" s="138" t="s">
        <v>188</v>
      </c>
      <c r="D23" s="139">
        <v>3.6380000000000001E-4</v>
      </c>
      <c r="E23" s="139">
        <v>3.277E-4</v>
      </c>
      <c r="F23" s="139">
        <v>9.8300000000000004E-5</v>
      </c>
      <c r="G23" s="139">
        <v>0</v>
      </c>
      <c r="H23" s="139">
        <v>0</v>
      </c>
      <c r="I23" s="139">
        <f t="shared" si="0"/>
        <v>0</v>
      </c>
      <c r="J23" s="139">
        <f t="shared" si="1"/>
        <v>0</v>
      </c>
      <c r="K23" s="139">
        <f t="shared" si="2"/>
        <v>0</v>
      </c>
      <c r="L23" s="139">
        <f t="shared" si="3"/>
        <v>0</v>
      </c>
      <c r="M23" s="139">
        <f t="shared" si="4"/>
        <v>0</v>
      </c>
    </row>
    <row r="24" spans="2:15" x14ac:dyDescent="0.25">
      <c r="B24" s="122">
        <v>15</v>
      </c>
      <c r="C24" s="138" t="s">
        <v>189</v>
      </c>
      <c r="D24" s="139">
        <v>2.7261299999999999E-2</v>
      </c>
      <c r="E24" s="139">
        <v>0</v>
      </c>
      <c r="F24" s="139">
        <v>0</v>
      </c>
      <c r="G24" s="139">
        <v>0</v>
      </c>
      <c r="H24" s="139">
        <v>0</v>
      </c>
      <c r="I24" s="139">
        <f t="shared" si="0"/>
        <v>0</v>
      </c>
      <c r="J24" s="139">
        <f t="shared" si="1"/>
        <v>0</v>
      </c>
      <c r="K24" s="139">
        <f t="shared" si="2"/>
        <v>0</v>
      </c>
      <c r="L24" s="139">
        <f t="shared" si="3"/>
        <v>0</v>
      </c>
      <c r="M24" s="139">
        <f t="shared" si="4"/>
        <v>0</v>
      </c>
    </row>
    <row r="25" spans="2:15" x14ac:dyDescent="0.25">
      <c r="B25" s="122">
        <v>16</v>
      </c>
      <c r="C25" s="138" t="s">
        <v>190</v>
      </c>
      <c r="D25" s="139">
        <v>9.0942999999999996E-3</v>
      </c>
      <c r="E25" s="139">
        <v>1.0304499999999999E-2</v>
      </c>
      <c r="F25" s="139">
        <v>1.09824E-2</v>
      </c>
      <c r="G25" s="139">
        <v>5.4920000000000004E-3</v>
      </c>
      <c r="H25" s="139">
        <v>5.4920000000000004E-3</v>
      </c>
      <c r="I25" s="139">
        <f t="shared" si="0"/>
        <v>1.0984000000000001E-2</v>
      </c>
      <c r="J25" s="139">
        <f t="shared" si="1"/>
        <v>1.1655946200000001E-2</v>
      </c>
      <c r="K25" s="139">
        <f t="shared" si="2"/>
        <v>1.2368998708785E-2</v>
      </c>
      <c r="L25" s="139">
        <f t="shared" si="3"/>
        <v>1.3125672204794922E-2</v>
      </c>
      <c r="M25" s="139">
        <f t="shared" si="4"/>
        <v>1.3928635201923251E-2</v>
      </c>
    </row>
    <row r="26" spans="2:15" x14ac:dyDescent="0.25">
      <c r="B26" s="122">
        <v>17</v>
      </c>
      <c r="C26" s="138" t="s">
        <v>191</v>
      </c>
      <c r="D26" s="139">
        <v>3.98079E-2</v>
      </c>
      <c r="E26" s="139">
        <v>4.5540900000000002E-2</v>
      </c>
      <c r="F26" s="139">
        <v>4.3624799999999998E-2</v>
      </c>
      <c r="G26" s="139">
        <v>2.4610400000000001E-2</v>
      </c>
      <c r="H26" s="139">
        <v>2.4610400000000001E-2</v>
      </c>
      <c r="I26" s="139">
        <f t="shared" si="0"/>
        <v>4.9220800000000002E-2</v>
      </c>
      <c r="J26" s="139">
        <f t="shared" si="1"/>
        <v>5.2231882440000002E-2</v>
      </c>
      <c r="K26" s="139">
        <f t="shared" si="2"/>
        <v>5.5427167848266998E-2</v>
      </c>
      <c r="L26" s="139">
        <f t="shared" si="3"/>
        <v>5.8817924841384733E-2</v>
      </c>
      <c r="M26" s="139">
        <f t="shared" si="4"/>
        <v>6.2416111393556441E-2</v>
      </c>
    </row>
    <row r="27" spans="2:15" x14ac:dyDescent="0.25">
      <c r="B27" s="122">
        <v>18</v>
      </c>
      <c r="C27" s="138" t="s">
        <v>192</v>
      </c>
      <c r="D27" s="139">
        <v>5.0881200000000001E-2</v>
      </c>
      <c r="E27" s="139">
        <v>7.5779299999999994E-2</v>
      </c>
      <c r="F27" s="139">
        <v>8.4947999999999996E-2</v>
      </c>
      <c r="G27" s="139">
        <v>3.88002E-2</v>
      </c>
      <c r="H27" s="139">
        <v>3.88002E-2</v>
      </c>
      <c r="I27" s="139">
        <f t="shared" si="0"/>
        <v>7.76004E-2</v>
      </c>
      <c r="J27" s="139">
        <f t="shared" si="1"/>
        <v>8.2347604470000002E-2</v>
      </c>
      <c r="K27" s="139">
        <f t="shared" si="2"/>
        <v>8.7385219173452253E-2</v>
      </c>
      <c r="L27" s="139">
        <f t="shared" si="3"/>
        <v>9.2731009956388194E-2</v>
      </c>
      <c r="M27" s="139">
        <f t="shared" si="4"/>
        <v>9.8403829490470246E-2</v>
      </c>
    </row>
    <row r="28" spans="2:15" x14ac:dyDescent="0.25">
      <c r="B28" s="122">
        <f>+B27+0.1</f>
        <v>18.100000000000001</v>
      </c>
      <c r="C28" s="138" t="s">
        <v>193</v>
      </c>
      <c r="D28" s="139">
        <v>0</v>
      </c>
      <c r="E28" s="139">
        <v>1.6076400000000001E-2</v>
      </c>
      <c r="F28" s="139">
        <v>3.6164000000000002E-2</v>
      </c>
      <c r="G28" s="139">
        <v>1.7808399999999999E-2</v>
      </c>
      <c r="H28" s="139">
        <v>1.7808399999999999E-2</v>
      </c>
      <c r="I28" s="139">
        <f t="shared" si="0"/>
        <v>3.5616799999999997E-2</v>
      </c>
      <c r="J28" s="139">
        <f t="shared" si="1"/>
        <v>3.7795657739999995E-2</v>
      </c>
      <c r="K28" s="139">
        <f t="shared" si="2"/>
        <v>4.0107807102244493E-2</v>
      </c>
      <c r="L28" s="139">
        <f t="shared" si="3"/>
        <v>4.2561402201724302E-2</v>
      </c>
      <c r="M28" s="139">
        <f t="shared" si="4"/>
        <v>4.5165095981414785E-2</v>
      </c>
    </row>
    <row r="29" spans="2:15" x14ac:dyDescent="0.25">
      <c r="B29" s="122">
        <f>+B28+0.1</f>
        <v>18.200000000000003</v>
      </c>
      <c r="C29" s="138" t="s">
        <v>194</v>
      </c>
      <c r="D29" s="139">
        <v>0</v>
      </c>
      <c r="E29" s="139">
        <v>3.1607799999999998E-2</v>
      </c>
      <c r="F29" s="139">
        <v>0</v>
      </c>
      <c r="G29" s="139">
        <v>0</v>
      </c>
      <c r="H29" s="139">
        <v>0</v>
      </c>
      <c r="I29" s="139">
        <f t="shared" si="0"/>
        <v>0</v>
      </c>
      <c r="J29" s="139">
        <f t="shared" si="1"/>
        <v>0</v>
      </c>
      <c r="K29" s="139">
        <f t="shared" si="2"/>
        <v>0</v>
      </c>
      <c r="L29" s="139">
        <f t="shared" si="3"/>
        <v>0</v>
      </c>
      <c r="M29" s="139">
        <f t="shared" si="4"/>
        <v>0</v>
      </c>
    </row>
    <row r="30" spans="2:15" x14ac:dyDescent="0.25">
      <c r="B30" s="122">
        <f>+B29+0.1</f>
        <v>18.300000000000004</v>
      </c>
      <c r="C30" s="138" t="s">
        <v>195</v>
      </c>
      <c r="D30" s="139">
        <v>0</v>
      </c>
      <c r="E30" s="139">
        <v>9.6600000000000003E-5</v>
      </c>
      <c r="F30" s="139">
        <v>0</v>
      </c>
      <c r="G30" s="139">
        <v>0</v>
      </c>
      <c r="H30" s="139">
        <v>0</v>
      </c>
      <c r="I30" s="139">
        <f t="shared" si="0"/>
        <v>0</v>
      </c>
      <c r="J30" s="139">
        <f t="shared" si="1"/>
        <v>0</v>
      </c>
      <c r="K30" s="139">
        <f t="shared" si="2"/>
        <v>0</v>
      </c>
      <c r="L30" s="139">
        <f t="shared" si="3"/>
        <v>0</v>
      </c>
      <c r="M30" s="139">
        <f t="shared" si="4"/>
        <v>0</v>
      </c>
    </row>
    <row r="31" spans="2:15" x14ac:dyDescent="0.25">
      <c r="B31" s="122">
        <f>+B30+0.1</f>
        <v>18.400000000000006</v>
      </c>
      <c r="C31" s="138" t="s">
        <v>196</v>
      </c>
      <c r="D31" s="139">
        <v>0</v>
      </c>
      <c r="E31" s="139">
        <v>9.31E-5</v>
      </c>
      <c r="F31" s="139">
        <v>4.0210000000000002E-4</v>
      </c>
      <c r="G31" s="139">
        <v>2.1880000000000001E-4</v>
      </c>
      <c r="H31" s="139">
        <v>2.1880000000000001E-4</v>
      </c>
      <c r="I31" s="139">
        <f t="shared" si="0"/>
        <v>4.3760000000000001E-4</v>
      </c>
      <c r="J31" s="139">
        <f t="shared" si="1"/>
        <v>4.6437018000000001E-4</v>
      </c>
      <c r="K31" s="139">
        <f t="shared" si="2"/>
        <v>4.9277802576149995E-4</v>
      </c>
      <c r="L31" s="139">
        <f t="shared" si="3"/>
        <v>5.2292372148745974E-4</v>
      </c>
      <c r="M31" s="139">
        <f t="shared" si="4"/>
        <v>5.5491358014945504E-4</v>
      </c>
    </row>
    <row r="32" spans="2:15" x14ac:dyDescent="0.25">
      <c r="B32" s="122">
        <v>19</v>
      </c>
      <c r="C32" s="138" t="s">
        <v>197</v>
      </c>
      <c r="D32" s="140"/>
      <c r="E32" s="140"/>
      <c r="F32" s="139"/>
      <c r="G32" s="139"/>
      <c r="H32" s="139"/>
      <c r="I32" s="139"/>
      <c r="J32" s="140"/>
      <c r="K32" s="140"/>
      <c r="L32" s="139"/>
      <c r="M32" s="139"/>
    </row>
    <row r="33" spans="2:13" x14ac:dyDescent="0.25">
      <c r="B33" s="124">
        <v>20</v>
      </c>
      <c r="C33" s="141" t="s">
        <v>198</v>
      </c>
      <c r="D33" s="142">
        <f t="shared" ref="D33:M33" si="5">SUM(D10:D32)</f>
        <v>0.68853690000000001</v>
      </c>
      <c r="E33" s="142">
        <f t="shared" si="5"/>
        <v>0.81729640000000003</v>
      </c>
      <c r="F33" s="142">
        <f t="shared" si="5"/>
        <v>0.80474970000000001</v>
      </c>
      <c r="G33" s="142">
        <f t="shared" si="5"/>
        <v>0.45655000000000007</v>
      </c>
      <c r="H33" s="142">
        <f t="shared" si="5"/>
        <v>0.45655000000000007</v>
      </c>
      <c r="I33" s="142">
        <f t="shared" si="5"/>
        <v>0.91310000000000013</v>
      </c>
      <c r="J33" s="142">
        <f t="shared" si="5"/>
        <v>0.96895889250000011</v>
      </c>
      <c r="K33" s="142">
        <f t="shared" si="5"/>
        <v>1.0282349527486874</v>
      </c>
      <c r="L33" s="142">
        <f t="shared" si="5"/>
        <v>1.091137225983088</v>
      </c>
      <c r="M33" s="142">
        <f t="shared" si="5"/>
        <v>1.1578875457826039</v>
      </c>
    </row>
    <row r="34" spans="2:13" x14ac:dyDescent="0.25">
      <c r="B34" s="122">
        <v>21</v>
      </c>
      <c r="C34" s="138" t="s">
        <v>199</v>
      </c>
      <c r="D34" s="140"/>
      <c r="E34" s="140"/>
      <c r="F34" s="139"/>
      <c r="G34" s="139"/>
      <c r="H34" s="139"/>
      <c r="I34" s="139"/>
      <c r="J34" s="140"/>
      <c r="K34" s="140"/>
      <c r="L34" s="139"/>
      <c r="M34" s="139"/>
    </row>
    <row r="35" spans="2:13" x14ac:dyDescent="0.25">
      <c r="B35" s="124">
        <v>21</v>
      </c>
      <c r="C35" s="143" t="s">
        <v>200</v>
      </c>
      <c r="D35" s="142">
        <f t="shared" ref="D35:M35" si="6">D33-D34</f>
        <v>0.68853690000000001</v>
      </c>
      <c r="E35" s="142">
        <f t="shared" si="6"/>
        <v>0.81729640000000003</v>
      </c>
      <c r="F35" s="142">
        <f t="shared" si="6"/>
        <v>0.80474970000000001</v>
      </c>
      <c r="G35" s="142">
        <f t="shared" si="6"/>
        <v>0.45655000000000007</v>
      </c>
      <c r="H35" s="142">
        <f t="shared" si="6"/>
        <v>0.45655000000000007</v>
      </c>
      <c r="I35" s="142">
        <f t="shared" si="6"/>
        <v>0.91310000000000013</v>
      </c>
      <c r="J35" s="142">
        <f t="shared" si="6"/>
        <v>0.96895889250000011</v>
      </c>
      <c r="K35" s="142">
        <f t="shared" si="6"/>
        <v>1.0282349527486874</v>
      </c>
      <c r="L35" s="142">
        <f t="shared" si="6"/>
        <v>1.091137225983088</v>
      </c>
      <c r="M35" s="142">
        <f t="shared" si="6"/>
        <v>1.1578875457826039</v>
      </c>
    </row>
    <row r="37" spans="2:13" x14ac:dyDescent="0.25">
      <c r="B37" s="144" t="s">
        <v>201</v>
      </c>
      <c r="C37" s="21"/>
      <c r="D37" s="21"/>
      <c r="E37" s="21"/>
      <c r="F37" s="21"/>
      <c r="G37" s="21"/>
      <c r="H37" s="21"/>
    </row>
    <row r="38" spans="2:13" x14ac:dyDescent="0.25">
      <c r="B38" s="21"/>
      <c r="C38" s="21"/>
      <c r="D38" s="21"/>
      <c r="E38" s="21"/>
      <c r="F38" s="21"/>
      <c r="G38" s="135" t="s">
        <v>70</v>
      </c>
      <c r="H38" s="21"/>
      <c r="J38" s="145"/>
      <c r="K38" s="146"/>
    </row>
    <row r="39" spans="2:13" s="21" customFormat="1" ht="28.5" customHeight="1" x14ac:dyDescent="0.2">
      <c r="B39" s="711" t="s">
        <v>2</v>
      </c>
      <c r="C39" s="714" t="s">
        <v>71</v>
      </c>
      <c r="F39" s="136" t="s">
        <v>72</v>
      </c>
      <c r="G39" s="716" t="s">
        <v>73</v>
      </c>
      <c r="H39" s="717"/>
      <c r="I39" s="718"/>
    </row>
    <row r="40" spans="2:13" s="21" customFormat="1" ht="28.5" x14ac:dyDescent="0.2">
      <c r="B40" s="712"/>
      <c r="C40" s="714"/>
      <c r="F40" s="23" t="s">
        <v>77</v>
      </c>
      <c r="G40" s="23" t="s">
        <v>80</v>
      </c>
      <c r="H40" s="23" t="s">
        <v>81</v>
      </c>
      <c r="I40" s="23" t="s">
        <v>82</v>
      </c>
    </row>
    <row r="41" spans="2:13" s="21" customFormat="1" ht="21.75" customHeight="1" x14ac:dyDescent="0.2">
      <c r="B41" s="763"/>
      <c r="C41" s="764"/>
      <c r="F41" s="23" t="s">
        <v>88</v>
      </c>
      <c r="G41" s="23" t="s">
        <v>89</v>
      </c>
      <c r="H41" s="23" t="s">
        <v>173</v>
      </c>
      <c r="I41" s="23" t="s">
        <v>174</v>
      </c>
    </row>
    <row r="42" spans="2:13" x14ac:dyDescent="0.25">
      <c r="B42" s="123"/>
      <c r="C42" s="123"/>
      <c r="F42" s="123"/>
      <c r="G42" s="123"/>
      <c r="H42" s="123"/>
      <c r="I42" s="123"/>
      <c r="J42" s="21"/>
      <c r="K42" s="21"/>
    </row>
    <row r="43" spans="2:13" x14ac:dyDescent="0.25">
      <c r="B43" s="124" t="s">
        <v>140</v>
      </c>
      <c r="C43" s="143" t="s">
        <v>202</v>
      </c>
      <c r="F43" s="143"/>
      <c r="G43" s="143"/>
      <c r="H43" s="123"/>
      <c r="I43" s="123"/>
      <c r="J43" s="21"/>
      <c r="K43" s="21"/>
    </row>
    <row r="44" spans="2:13" x14ac:dyDescent="0.25">
      <c r="B44" s="147">
        <v>1</v>
      </c>
      <c r="C44" s="148" t="s">
        <v>203</v>
      </c>
      <c r="F44" s="149">
        <v>5</v>
      </c>
      <c r="G44" s="149">
        <v>5</v>
      </c>
      <c r="H44" s="149">
        <v>5</v>
      </c>
      <c r="I44" s="149">
        <v>5</v>
      </c>
      <c r="J44" s="21"/>
      <c r="K44" s="21"/>
    </row>
    <row r="45" spans="2:13" x14ac:dyDescent="0.25">
      <c r="B45" s="147">
        <v>2</v>
      </c>
      <c r="C45" s="148" t="s">
        <v>204</v>
      </c>
      <c r="F45" s="149"/>
      <c r="G45" s="149"/>
      <c r="H45" s="149"/>
      <c r="I45" s="149"/>
      <c r="J45" s="21"/>
      <c r="K45" s="21"/>
    </row>
    <row r="46" spans="2:13" x14ac:dyDescent="0.25">
      <c r="B46" s="147">
        <v>3</v>
      </c>
      <c r="C46" s="148" t="s">
        <v>205</v>
      </c>
      <c r="F46" s="149">
        <v>1</v>
      </c>
      <c r="G46" s="149">
        <v>1</v>
      </c>
      <c r="H46" s="149">
        <v>1</v>
      </c>
      <c r="I46" s="149">
        <v>1</v>
      </c>
      <c r="J46" s="21"/>
      <c r="K46" s="21"/>
    </row>
    <row r="47" spans="2:13" x14ac:dyDescent="0.25">
      <c r="B47" s="147">
        <v>4</v>
      </c>
      <c r="C47" s="148" t="s">
        <v>206</v>
      </c>
      <c r="F47" s="149"/>
      <c r="G47" s="149"/>
      <c r="H47" s="149"/>
      <c r="I47" s="149"/>
      <c r="J47" s="21"/>
      <c r="K47" s="21"/>
    </row>
    <row r="48" spans="2:13" x14ac:dyDescent="0.25">
      <c r="B48" s="147"/>
      <c r="C48" s="148"/>
      <c r="F48" s="149"/>
      <c r="G48" s="149"/>
      <c r="H48" s="149"/>
      <c r="I48" s="149"/>
      <c r="J48" s="21"/>
      <c r="K48" s="21"/>
    </row>
    <row r="49" spans="2:11" x14ac:dyDescent="0.25">
      <c r="B49" s="150" t="s">
        <v>149</v>
      </c>
      <c r="C49" s="151" t="s">
        <v>207</v>
      </c>
      <c r="F49" s="152"/>
      <c r="G49" s="152"/>
      <c r="H49" s="152"/>
      <c r="I49" s="152"/>
      <c r="J49" s="21"/>
      <c r="K49" s="21"/>
    </row>
    <row r="50" spans="2:11" x14ac:dyDescent="0.25">
      <c r="B50" s="147">
        <v>5</v>
      </c>
      <c r="C50" s="151" t="s">
        <v>203</v>
      </c>
      <c r="F50" s="152"/>
      <c r="G50" s="152"/>
      <c r="H50" s="152"/>
      <c r="I50" s="152"/>
      <c r="J50" s="21"/>
      <c r="K50" s="21"/>
    </row>
    <row r="51" spans="2:11" x14ac:dyDescent="0.25">
      <c r="B51" s="147">
        <f>+B50+0.1</f>
        <v>5.0999999999999996</v>
      </c>
      <c r="C51" s="148" t="s">
        <v>208</v>
      </c>
      <c r="F51" s="149">
        <v>2</v>
      </c>
      <c r="G51" s="149">
        <v>2</v>
      </c>
      <c r="H51" s="149">
        <v>2</v>
      </c>
      <c r="I51" s="149">
        <v>2</v>
      </c>
      <c r="J51" s="21"/>
      <c r="K51" s="21"/>
    </row>
    <row r="52" spans="2:11" x14ac:dyDescent="0.25">
      <c r="B52" s="147">
        <f>+B51+0.1</f>
        <v>5.1999999999999993</v>
      </c>
      <c r="C52" s="148" t="s">
        <v>209</v>
      </c>
      <c r="F52" s="149">
        <v>2</v>
      </c>
      <c r="G52" s="149">
        <v>2</v>
      </c>
      <c r="H52" s="149">
        <v>2</v>
      </c>
      <c r="I52" s="149">
        <v>2</v>
      </c>
      <c r="J52" s="21"/>
      <c r="K52" s="21"/>
    </row>
    <row r="53" spans="2:11" x14ac:dyDescent="0.25">
      <c r="B53" s="147">
        <f>+B52+0.1</f>
        <v>5.2999999999999989</v>
      </c>
      <c r="C53" s="148" t="s">
        <v>210</v>
      </c>
      <c r="F53" s="149">
        <v>1</v>
      </c>
      <c r="G53" s="149">
        <v>1</v>
      </c>
      <c r="H53" s="149">
        <v>1</v>
      </c>
      <c r="I53" s="149">
        <v>1</v>
      </c>
      <c r="J53" s="21"/>
      <c r="K53" s="21"/>
    </row>
    <row r="54" spans="2:11" x14ac:dyDescent="0.25">
      <c r="B54" s="147">
        <f>+B53+0.1</f>
        <v>5.3999999999999986</v>
      </c>
      <c r="C54" s="148" t="s">
        <v>211</v>
      </c>
      <c r="F54" s="149"/>
      <c r="G54" s="149"/>
      <c r="H54" s="149"/>
      <c r="I54" s="149"/>
      <c r="J54" s="21"/>
      <c r="K54" s="21"/>
    </row>
    <row r="55" spans="2:11" x14ac:dyDescent="0.25">
      <c r="B55" s="147"/>
      <c r="C55" s="148"/>
      <c r="F55" s="149"/>
      <c r="G55" s="149"/>
      <c r="H55" s="149"/>
      <c r="I55" s="149"/>
      <c r="J55" s="21"/>
      <c r="K55" s="21"/>
    </row>
    <row r="56" spans="2:11" x14ac:dyDescent="0.25">
      <c r="B56" s="147">
        <v>6</v>
      </c>
      <c r="C56" s="151" t="s">
        <v>204</v>
      </c>
      <c r="F56" s="152"/>
      <c r="G56" s="152"/>
      <c r="H56" s="152"/>
      <c r="I56" s="152"/>
      <c r="J56" s="21"/>
      <c r="K56" s="21"/>
    </row>
    <row r="57" spans="2:11" x14ac:dyDescent="0.25">
      <c r="B57" s="147">
        <f>+B56+0.1</f>
        <v>6.1</v>
      </c>
      <c r="C57" s="148" t="s">
        <v>208</v>
      </c>
      <c r="F57" s="149"/>
      <c r="G57" s="149"/>
      <c r="H57" s="149"/>
      <c r="I57" s="149"/>
      <c r="J57" s="21"/>
      <c r="K57" s="21"/>
    </row>
    <row r="58" spans="2:11" x14ac:dyDescent="0.25">
      <c r="B58" s="147">
        <f>+B57+0.1</f>
        <v>6.1999999999999993</v>
      </c>
      <c r="C58" s="148" t="s">
        <v>209</v>
      </c>
      <c r="F58" s="149"/>
      <c r="G58" s="149"/>
      <c r="H58" s="149"/>
      <c r="I58" s="149"/>
      <c r="J58" s="21"/>
      <c r="K58" s="21"/>
    </row>
    <row r="59" spans="2:11" x14ac:dyDescent="0.25">
      <c r="B59" s="147">
        <f>+B58+0.1</f>
        <v>6.2999999999999989</v>
      </c>
      <c r="C59" s="148" t="s">
        <v>210</v>
      </c>
      <c r="F59" s="149"/>
      <c r="G59" s="149"/>
      <c r="H59" s="149"/>
      <c r="I59" s="149"/>
      <c r="J59" s="21"/>
      <c r="K59" s="21"/>
    </row>
    <row r="60" spans="2:11" x14ac:dyDescent="0.25">
      <c r="B60" s="147">
        <f>+B59+0.1</f>
        <v>6.3999999999999986</v>
      </c>
      <c r="C60" s="148" t="s">
        <v>211</v>
      </c>
      <c r="F60" s="149"/>
      <c r="G60" s="149"/>
      <c r="H60" s="149"/>
      <c r="I60" s="149"/>
      <c r="J60" s="21"/>
      <c r="K60" s="21"/>
    </row>
    <row r="61" spans="2:11" x14ac:dyDescent="0.25">
      <c r="B61" s="147"/>
      <c r="C61" s="148"/>
      <c r="F61" s="149"/>
      <c r="G61" s="149"/>
      <c r="H61" s="149"/>
      <c r="I61" s="149"/>
      <c r="J61" s="21"/>
      <c r="K61" s="21"/>
    </row>
    <row r="62" spans="2:11" x14ac:dyDescent="0.25">
      <c r="B62" s="147">
        <v>7</v>
      </c>
      <c r="C62" s="151" t="s">
        <v>205</v>
      </c>
      <c r="F62" s="152"/>
      <c r="G62" s="152"/>
      <c r="H62" s="152"/>
      <c r="I62" s="152"/>
      <c r="J62" s="21"/>
      <c r="K62" s="21"/>
    </row>
    <row r="63" spans="2:11" x14ac:dyDescent="0.25">
      <c r="B63" s="147">
        <f>+B62+0.1</f>
        <v>7.1</v>
      </c>
      <c r="C63" s="148" t="s">
        <v>208</v>
      </c>
      <c r="F63" s="149">
        <v>1</v>
      </c>
      <c r="G63" s="149">
        <v>1</v>
      </c>
      <c r="H63" s="149">
        <v>1</v>
      </c>
      <c r="I63" s="149">
        <v>1</v>
      </c>
      <c r="J63" s="21"/>
      <c r="K63" s="21"/>
    </row>
    <row r="64" spans="2:11" x14ac:dyDescent="0.25">
      <c r="B64" s="147">
        <f>+B63+0.1</f>
        <v>7.1999999999999993</v>
      </c>
      <c r="C64" s="148" t="s">
        <v>209</v>
      </c>
      <c r="F64" s="148"/>
      <c r="G64" s="148"/>
      <c r="H64" s="148"/>
      <c r="I64" s="123"/>
      <c r="J64" s="21"/>
      <c r="K64" s="21"/>
    </row>
    <row r="65" spans="2:11" x14ac:dyDescent="0.25">
      <c r="B65" s="147">
        <f>+B64+0.1</f>
        <v>7.2999999999999989</v>
      </c>
      <c r="C65" s="148" t="s">
        <v>210</v>
      </c>
      <c r="F65" s="148"/>
      <c r="G65" s="148"/>
      <c r="H65" s="148"/>
      <c r="I65" s="123"/>
      <c r="J65" s="21"/>
      <c r="K65" s="21"/>
    </row>
    <row r="66" spans="2:11" x14ac:dyDescent="0.25">
      <c r="B66" s="147">
        <f>+B65+0.1</f>
        <v>7.3999999999999986</v>
      </c>
      <c r="C66" s="148" t="s">
        <v>211</v>
      </c>
      <c r="F66" s="148"/>
      <c r="G66" s="148"/>
      <c r="H66" s="148"/>
      <c r="I66" s="123"/>
      <c r="J66" s="21"/>
      <c r="K66" s="21"/>
    </row>
    <row r="67" spans="2:11" x14ac:dyDescent="0.25">
      <c r="B67" s="147"/>
      <c r="C67" s="148"/>
      <c r="F67" s="148"/>
      <c r="G67" s="148"/>
      <c r="H67" s="148"/>
      <c r="I67" s="123"/>
      <c r="J67" s="21"/>
      <c r="K67" s="21"/>
    </row>
    <row r="68" spans="2:11" x14ac:dyDescent="0.25">
      <c r="B68" s="147">
        <v>8</v>
      </c>
      <c r="C68" s="151" t="s">
        <v>212</v>
      </c>
      <c r="F68" s="151"/>
      <c r="G68" s="151"/>
      <c r="H68" s="151"/>
      <c r="I68" s="123"/>
      <c r="J68" s="21"/>
      <c r="K68" s="21"/>
    </row>
    <row r="69" spans="2:11" x14ac:dyDescent="0.25">
      <c r="B69" s="147">
        <f>+B68+0.1</f>
        <v>8.1</v>
      </c>
      <c r="C69" s="148" t="s">
        <v>208</v>
      </c>
      <c r="F69" s="148"/>
      <c r="G69" s="148"/>
      <c r="H69" s="148"/>
      <c r="I69" s="123"/>
      <c r="J69" s="21"/>
      <c r="K69" s="21"/>
    </row>
    <row r="70" spans="2:11" x14ac:dyDescent="0.25">
      <c r="B70" s="147">
        <f>+B69+0.1</f>
        <v>8.1999999999999993</v>
      </c>
      <c r="C70" s="148" t="s">
        <v>209</v>
      </c>
      <c r="F70" s="148"/>
      <c r="G70" s="148"/>
      <c r="H70" s="148"/>
      <c r="I70" s="123"/>
      <c r="J70" s="21"/>
      <c r="K70" s="21"/>
    </row>
    <row r="71" spans="2:11" x14ac:dyDescent="0.25">
      <c r="B71" s="147">
        <f>+B70+0.1</f>
        <v>8.2999999999999989</v>
      </c>
      <c r="C71" s="148" t="s">
        <v>210</v>
      </c>
      <c r="F71" s="148"/>
      <c r="G71" s="148"/>
      <c r="H71" s="148"/>
      <c r="I71" s="123"/>
      <c r="J71" s="21"/>
      <c r="K71" s="21"/>
    </row>
    <row r="72" spans="2:11" x14ac:dyDescent="0.25">
      <c r="B72" s="147">
        <f>+B71+0.1</f>
        <v>8.3999999999999986</v>
      </c>
      <c r="C72" s="148" t="s">
        <v>211</v>
      </c>
      <c r="F72" s="148"/>
      <c r="G72" s="148"/>
      <c r="H72" s="148"/>
      <c r="I72" s="123"/>
      <c r="J72" s="21"/>
      <c r="K72" s="21"/>
    </row>
    <row r="73" spans="2:11" x14ac:dyDescent="0.25">
      <c r="B73" s="153"/>
      <c r="C73" s="154" t="s">
        <v>213</v>
      </c>
      <c r="F73" s="154">
        <f>SUM(F51:F72)</f>
        <v>6</v>
      </c>
      <c r="G73" s="154">
        <f>SUM(G51:G72)</f>
        <v>6</v>
      </c>
      <c r="H73" s="154">
        <f>SUM(H51:H72)</f>
        <v>6</v>
      </c>
      <c r="I73" s="154">
        <f>SUM(I51:I72)</f>
        <v>6</v>
      </c>
      <c r="J73" s="21"/>
      <c r="K73" s="21"/>
    </row>
    <row r="74" spans="2:11" x14ac:dyDescent="0.25">
      <c r="J74" s="21"/>
      <c r="K74" s="21"/>
    </row>
    <row r="75" spans="2:11" x14ac:dyDescent="0.25">
      <c r="J75" s="21"/>
      <c r="K75" s="21"/>
    </row>
    <row r="76" spans="2:11" x14ac:dyDescent="0.25">
      <c r="J76" s="21"/>
      <c r="K76" s="21"/>
    </row>
    <row r="77" spans="2:11" x14ac:dyDescent="0.25">
      <c r="J77" s="21"/>
      <c r="K77" s="21"/>
    </row>
    <row r="78" spans="2:11" x14ac:dyDescent="0.25">
      <c r="J78" s="21"/>
      <c r="K78" s="21"/>
    </row>
    <row r="79" spans="2:11" x14ac:dyDescent="0.25">
      <c r="J79" s="21"/>
      <c r="K79" s="21"/>
    </row>
    <row r="80" spans="2:11" x14ac:dyDescent="0.25">
      <c r="J80" s="21"/>
      <c r="K80" s="21"/>
    </row>
    <row r="81" spans="10:11" x14ac:dyDescent="0.25">
      <c r="J81" s="21"/>
      <c r="K81" s="21"/>
    </row>
  </sheetData>
  <mergeCells count="6">
    <mergeCell ref="B7:B9"/>
    <mergeCell ref="C7:C9"/>
    <mergeCell ref="G7:I7"/>
    <mergeCell ref="B39:B41"/>
    <mergeCell ref="C39:C41"/>
    <mergeCell ref="G39:I39"/>
  </mergeCells>
  <pageMargins left="0.70866141732283472" right="0.70866141732283472" top="0.47244094488188981" bottom="0.43307086614173229" header="0.31496062992125984" footer="0.31496062992125984"/>
  <pageSetup paperSize="9" scale="64" fitToHeight="2" orientation="landscape" r:id="rId1"/>
  <rowBreaks count="1" manualBreakCount="1">
    <brk id="36" max="12"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N35"/>
  <sheetViews>
    <sheetView view="pageBreakPreview" zoomScale="90" zoomScaleNormal="80" zoomScaleSheetLayoutView="90" workbookViewId="0">
      <selection activeCell="B2" sqref="B2:D2"/>
    </sheetView>
  </sheetViews>
  <sheetFormatPr defaultColWidth="8.85546875" defaultRowHeight="15" x14ac:dyDescent="0.25"/>
  <cols>
    <col min="1" max="1" width="8.85546875" style="133"/>
    <col min="2" max="2" width="8.85546875" style="74"/>
    <col min="3" max="3" width="43.140625" style="133" bestFit="1" customWidth="1"/>
    <col min="4" max="5" width="13.28515625" style="133" hidden="1" customWidth="1"/>
    <col min="6" max="8" width="13.5703125" style="133" customWidth="1"/>
    <col min="9" max="9" width="13.28515625" style="133" bestFit="1" customWidth="1"/>
    <col min="10" max="13" width="13.7109375" style="133" customWidth="1"/>
    <col min="14" max="17" width="8.85546875" style="133" customWidth="1"/>
    <col min="18" max="16384" width="8.85546875" style="133"/>
  </cols>
  <sheetData>
    <row r="2" spans="2:14" x14ac:dyDescent="0.25">
      <c r="C2" s="131"/>
      <c r="D2" s="131"/>
      <c r="E2" s="131"/>
      <c r="F2" s="132" t="s">
        <v>0</v>
      </c>
      <c r="H2" s="131"/>
      <c r="I2" s="131"/>
    </row>
    <row r="3" spans="2:14" x14ac:dyDescent="0.25">
      <c r="C3" s="49"/>
      <c r="D3" s="49"/>
      <c r="E3" s="49"/>
      <c r="F3" s="134" t="s">
        <v>1</v>
      </c>
      <c r="H3" s="49"/>
      <c r="I3" s="49"/>
    </row>
    <row r="4" spans="2:14" x14ac:dyDescent="0.25">
      <c r="C4" s="131"/>
      <c r="D4" s="131"/>
      <c r="E4" s="131"/>
      <c r="F4" s="73" t="s">
        <v>214</v>
      </c>
      <c r="H4" s="131"/>
      <c r="I4" s="131"/>
    </row>
    <row r="5" spans="2:14" x14ac:dyDescent="0.25">
      <c r="B5" s="73"/>
      <c r="C5" s="74"/>
      <c r="D5" s="74"/>
      <c r="E5" s="74"/>
      <c r="F5" s="74"/>
      <c r="G5" s="74"/>
      <c r="H5" s="74"/>
      <c r="I5" s="74"/>
    </row>
    <row r="6" spans="2:14" x14ac:dyDescent="0.25">
      <c r="B6" s="73"/>
      <c r="C6" s="74"/>
      <c r="D6" s="74"/>
      <c r="E6" s="74"/>
      <c r="F6" s="74"/>
      <c r="I6" s="135" t="s">
        <v>70</v>
      </c>
      <c r="M6" s="155"/>
    </row>
    <row r="7" spans="2:14" s="156" customFormat="1" ht="24.75" customHeight="1" x14ac:dyDescent="0.25">
      <c r="B7" s="719" t="s">
        <v>2</v>
      </c>
      <c r="C7" s="719" t="s">
        <v>71</v>
      </c>
      <c r="D7" s="136" t="s">
        <v>172</v>
      </c>
      <c r="E7" s="136" t="s">
        <v>155</v>
      </c>
      <c r="F7" s="136" t="s">
        <v>72</v>
      </c>
      <c r="G7" s="716" t="s">
        <v>73</v>
      </c>
      <c r="H7" s="717"/>
      <c r="I7" s="717"/>
      <c r="J7" s="136" t="s">
        <v>84</v>
      </c>
      <c r="K7" s="136" t="s">
        <v>85</v>
      </c>
      <c r="L7" s="136" t="s">
        <v>86</v>
      </c>
      <c r="M7" s="136" t="s">
        <v>87</v>
      </c>
    </row>
    <row r="8" spans="2:14" s="156" customFormat="1" ht="54" customHeight="1" x14ac:dyDescent="0.25">
      <c r="B8" s="719"/>
      <c r="C8" s="719"/>
      <c r="D8" s="23" t="s">
        <v>77</v>
      </c>
      <c r="E8" s="23" t="s">
        <v>77</v>
      </c>
      <c r="F8" s="23" t="s">
        <v>77</v>
      </c>
      <c r="G8" s="23" t="s">
        <v>80</v>
      </c>
      <c r="H8" s="23" t="s">
        <v>81</v>
      </c>
      <c r="I8" s="23" t="s">
        <v>82</v>
      </c>
      <c r="J8" s="23" t="s">
        <v>96</v>
      </c>
      <c r="K8" s="23" t="s">
        <v>96</v>
      </c>
      <c r="L8" s="23" t="s">
        <v>96</v>
      </c>
      <c r="M8" s="23" t="s">
        <v>96</v>
      </c>
    </row>
    <row r="9" spans="2:14" s="156" customFormat="1" ht="26.25" customHeight="1" x14ac:dyDescent="0.25">
      <c r="B9" s="719"/>
      <c r="C9" s="719"/>
      <c r="D9" s="23"/>
      <c r="E9" s="23"/>
      <c r="F9" s="23" t="s">
        <v>88</v>
      </c>
      <c r="G9" s="23" t="s">
        <v>89</v>
      </c>
      <c r="H9" s="23" t="s">
        <v>173</v>
      </c>
      <c r="I9" s="23" t="s">
        <v>174</v>
      </c>
      <c r="J9" s="137">
        <v>6.1175E-2</v>
      </c>
      <c r="K9" s="137">
        <v>6.1175E-2</v>
      </c>
      <c r="L9" s="137">
        <v>6.1175E-2</v>
      </c>
      <c r="M9" s="137">
        <v>6.1175E-2</v>
      </c>
    </row>
    <row r="10" spans="2:14" x14ac:dyDescent="0.25">
      <c r="B10" s="122">
        <v>1</v>
      </c>
      <c r="C10" s="157" t="s">
        <v>215</v>
      </c>
      <c r="D10" s="158">
        <v>8.8225600000000001E-2</v>
      </c>
      <c r="E10" s="158">
        <v>3.1581600000000001E-2</v>
      </c>
      <c r="F10" s="158">
        <v>5.7289800000000002E-2</v>
      </c>
      <c r="G10" s="158">
        <v>2.3821200000000001E-2</v>
      </c>
      <c r="H10" s="158">
        <v>2.3821200000000001E-2</v>
      </c>
      <c r="I10" s="158">
        <f>G10+H10</f>
        <v>4.7642400000000001E-2</v>
      </c>
      <c r="J10" s="158">
        <f>I10*(1+$J$9)</f>
        <v>5.0556923820000002E-2</v>
      </c>
      <c r="K10" s="158">
        <f>J10*(1+$K$9)</f>
        <v>5.3649743634688503E-2</v>
      </c>
      <c r="L10" s="158">
        <f>K10*(1+$L$9)</f>
        <v>5.693176670154057E-2</v>
      </c>
      <c r="M10" s="158">
        <f>L10*(1+$M$9)</f>
        <v>6.0414567529507315E-2</v>
      </c>
      <c r="N10" s="159"/>
    </row>
    <row r="11" spans="2:14" x14ac:dyDescent="0.25">
      <c r="B11" s="122">
        <v>2</v>
      </c>
      <c r="C11" s="160" t="s">
        <v>216</v>
      </c>
      <c r="D11" s="158">
        <v>0</v>
      </c>
      <c r="E11" s="158">
        <v>2.9003399999999999E-2</v>
      </c>
      <c r="F11" s="158">
        <v>3.1892799999999999E-2</v>
      </c>
      <c r="G11" s="158">
        <v>1.66987E-2</v>
      </c>
      <c r="H11" s="158">
        <v>1.66987E-2</v>
      </c>
      <c r="I11" s="158">
        <f t="shared" ref="I11:I31" si="0">G11+H11</f>
        <v>3.3397400000000001E-2</v>
      </c>
      <c r="J11" s="158">
        <f t="shared" ref="J11:J31" si="1">I11*(1+$J$9)</f>
        <v>3.5440485945000003E-2</v>
      </c>
      <c r="K11" s="158">
        <f t="shared" ref="K11:K31" si="2">J11*(1+$K$9)</f>
        <v>3.760855767268538E-2</v>
      </c>
      <c r="L11" s="158">
        <f t="shared" ref="L11:L31" si="3">K11*(1+$L$9)</f>
        <v>3.9909261188311909E-2</v>
      </c>
      <c r="M11" s="158">
        <f t="shared" ref="M11:M31" si="4">L11*(1+$M$9)</f>
        <v>4.2350710241506891E-2</v>
      </c>
      <c r="N11" s="159"/>
    </row>
    <row r="12" spans="2:14" x14ac:dyDescent="0.25">
      <c r="B12" s="122">
        <v>3</v>
      </c>
      <c r="C12" s="160" t="s">
        <v>217</v>
      </c>
      <c r="D12" s="158">
        <v>8.0791999999999999E-3</v>
      </c>
      <c r="E12" s="158">
        <v>5.1313000000000001E-3</v>
      </c>
      <c r="F12" s="158">
        <v>8.6580000000000008E-3</v>
      </c>
      <c r="G12" s="158">
        <v>4.0927999999999997E-3</v>
      </c>
      <c r="H12" s="158">
        <v>4.0927999999999997E-3</v>
      </c>
      <c r="I12" s="158">
        <f t="shared" si="0"/>
        <v>8.1855999999999995E-3</v>
      </c>
      <c r="J12" s="158">
        <f t="shared" si="1"/>
        <v>8.68635408E-3</v>
      </c>
      <c r="K12" s="158">
        <f t="shared" si="2"/>
        <v>9.2177417908439994E-3</v>
      </c>
      <c r="L12" s="158">
        <f t="shared" si="3"/>
        <v>9.7816371448988804E-3</v>
      </c>
      <c r="M12" s="158">
        <f t="shared" si="4"/>
        <v>1.0380028797238068E-2</v>
      </c>
      <c r="N12" s="159"/>
    </row>
    <row r="13" spans="2:14" x14ac:dyDescent="0.25">
      <c r="B13" s="122">
        <v>4</v>
      </c>
      <c r="C13" s="160" t="s">
        <v>218</v>
      </c>
      <c r="D13" s="158">
        <v>0.206956</v>
      </c>
      <c r="E13" s="158">
        <v>0.15757689999999999</v>
      </c>
      <c r="F13" s="158">
        <v>0.13909589999999999</v>
      </c>
      <c r="G13" s="158">
        <v>9.5115099999999994E-2</v>
      </c>
      <c r="H13" s="158">
        <v>0.05</v>
      </c>
      <c r="I13" s="158">
        <f t="shared" si="0"/>
        <v>0.1451151</v>
      </c>
      <c r="J13" s="158">
        <f t="shared" si="1"/>
        <v>0.15399251624249999</v>
      </c>
      <c r="K13" s="158">
        <f t="shared" si="2"/>
        <v>0.16341300842363493</v>
      </c>
      <c r="L13" s="158">
        <f t="shared" si="3"/>
        <v>0.1734097992139508</v>
      </c>
      <c r="M13" s="158">
        <f t="shared" si="4"/>
        <v>0.18401814368086425</v>
      </c>
      <c r="N13" s="159"/>
    </row>
    <row r="14" spans="2:14" x14ac:dyDescent="0.25">
      <c r="B14" s="122">
        <v>5</v>
      </c>
      <c r="C14" s="160" t="s">
        <v>219</v>
      </c>
      <c r="D14" s="158">
        <v>3.9550700000000001E-2</v>
      </c>
      <c r="E14" s="158">
        <v>4.5281099999999998E-2</v>
      </c>
      <c r="F14" s="158">
        <v>4.8876599999999999E-2</v>
      </c>
      <c r="G14" s="158">
        <v>2.3939999999999999E-2</v>
      </c>
      <c r="H14" s="158">
        <v>2.3939999999999999E-2</v>
      </c>
      <c r="I14" s="158">
        <f t="shared" si="0"/>
        <v>4.7879999999999999E-2</v>
      </c>
      <c r="J14" s="158">
        <f t="shared" si="1"/>
        <v>5.0809058999999997E-2</v>
      </c>
      <c r="K14" s="158">
        <f t="shared" si="2"/>
        <v>5.3917303184324993E-2</v>
      </c>
      <c r="L14" s="158">
        <f t="shared" si="3"/>
        <v>5.7215694206626075E-2</v>
      </c>
      <c r="M14" s="158">
        <f t="shared" si="4"/>
        <v>6.0715864299716427E-2</v>
      </c>
      <c r="N14" s="159"/>
    </row>
    <row r="15" spans="2:14" x14ac:dyDescent="0.25">
      <c r="B15" s="122">
        <v>6</v>
      </c>
      <c r="C15" s="160" t="s">
        <v>220</v>
      </c>
      <c r="D15" s="158">
        <v>0.26290039999999998</v>
      </c>
      <c r="E15" s="158">
        <v>0.22885810000000001</v>
      </c>
      <c r="F15" s="158">
        <v>0.24664079999999999</v>
      </c>
      <c r="G15" s="158">
        <v>0.114408</v>
      </c>
      <c r="H15" s="158">
        <v>0.134408</v>
      </c>
      <c r="I15" s="158">
        <f t="shared" si="0"/>
        <v>0.24881599999999998</v>
      </c>
      <c r="J15" s="158">
        <f t="shared" si="1"/>
        <v>0.26403731879999998</v>
      </c>
      <c r="K15" s="158">
        <f t="shared" si="2"/>
        <v>0.28018980177758995</v>
      </c>
      <c r="L15" s="158">
        <f t="shared" si="3"/>
        <v>0.297330412901334</v>
      </c>
      <c r="M15" s="158">
        <f t="shared" si="4"/>
        <v>0.31551960091057307</v>
      </c>
      <c r="N15" s="159"/>
    </row>
    <row r="16" spans="2:14" x14ac:dyDescent="0.25">
      <c r="B16" s="122">
        <v>7</v>
      </c>
      <c r="C16" s="160" t="s">
        <v>221</v>
      </c>
      <c r="D16" s="158">
        <v>1.6540000000000001E-3</v>
      </c>
      <c r="E16" s="158">
        <v>2.777E-3</v>
      </c>
      <c r="F16" s="158">
        <v>9.9941000000000006E-3</v>
      </c>
      <c r="G16" s="158">
        <v>4.9329999999999999E-3</v>
      </c>
      <c r="H16" s="158">
        <v>4.9329999999999999E-3</v>
      </c>
      <c r="I16" s="158">
        <f t="shared" si="0"/>
        <v>9.8659999999999998E-3</v>
      </c>
      <c r="J16" s="158">
        <f t="shared" si="1"/>
        <v>1.0469552549999999E-2</v>
      </c>
      <c r="K16" s="158">
        <f t="shared" si="2"/>
        <v>1.1110027427246249E-2</v>
      </c>
      <c r="L16" s="158">
        <f t="shared" si="3"/>
        <v>1.1789683355108037E-2</v>
      </c>
      <c r="M16" s="158">
        <f t="shared" si="4"/>
        <v>1.2510917234356772E-2</v>
      </c>
      <c r="N16" s="159"/>
    </row>
    <row r="17" spans="2:14" x14ac:dyDescent="0.25">
      <c r="B17" s="122">
        <v>8</v>
      </c>
      <c r="C17" s="160" t="s">
        <v>222</v>
      </c>
      <c r="D17" s="158">
        <v>0</v>
      </c>
      <c r="E17" s="158">
        <v>0</v>
      </c>
      <c r="F17" s="158">
        <v>0</v>
      </c>
      <c r="G17" s="158">
        <v>0</v>
      </c>
      <c r="H17" s="158">
        <v>0</v>
      </c>
      <c r="I17" s="158">
        <f t="shared" si="0"/>
        <v>0</v>
      </c>
      <c r="J17" s="158">
        <f t="shared" si="1"/>
        <v>0</v>
      </c>
      <c r="K17" s="158">
        <f t="shared" si="2"/>
        <v>0</v>
      </c>
      <c r="L17" s="158">
        <f t="shared" si="3"/>
        <v>0</v>
      </c>
      <c r="M17" s="158">
        <f t="shared" si="4"/>
        <v>0</v>
      </c>
      <c r="N17" s="159"/>
    </row>
    <row r="18" spans="2:14" x14ac:dyDescent="0.25">
      <c r="B18" s="122">
        <v>9</v>
      </c>
      <c r="C18" s="160" t="s">
        <v>223</v>
      </c>
      <c r="D18" s="158">
        <v>2.47555E-2</v>
      </c>
      <c r="E18" s="158">
        <v>5.7728500000000002E-2</v>
      </c>
      <c r="F18" s="158">
        <v>5.7657399999999998E-2</v>
      </c>
      <c r="G18" s="158">
        <v>2.99992E-2</v>
      </c>
      <c r="H18" s="158">
        <v>2.99992E-2</v>
      </c>
      <c r="I18" s="158">
        <f t="shared" si="0"/>
        <v>5.99984E-2</v>
      </c>
      <c r="J18" s="158">
        <f t="shared" si="1"/>
        <v>6.3668802119999993E-2</v>
      </c>
      <c r="K18" s="158">
        <f t="shared" si="2"/>
        <v>6.7563741089690987E-2</v>
      </c>
      <c r="L18" s="158">
        <f t="shared" si="3"/>
        <v>7.1696952950852835E-2</v>
      </c>
      <c r="M18" s="158">
        <f t="shared" si="4"/>
        <v>7.6083014047621259E-2</v>
      </c>
      <c r="N18" s="159"/>
    </row>
    <row r="19" spans="2:14" x14ac:dyDescent="0.25">
      <c r="B19" s="122">
        <v>10</v>
      </c>
      <c r="C19" s="160" t="s">
        <v>224</v>
      </c>
      <c r="D19" s="158">
        <v>0</v>
      </c>
      <c r="E19" s="158">
        <v>0</v>
      </c>
      <c r="F19" s="158">
        <v>0</v>
      </c>
      <c r="G19" s="158">
        <v>0</v>
      </c>
      <c r="H19" s="158">
        <v>0</v>
      </c>
      <c r="I19" s="158">
        <f t="shared" si="0"/>
        <v>0</v>
      </c>
      <c r="J19" s="158">
        <f t="shared" si="1"/>
        <v>0</v>
      </c>
      <c r="K19" s="158">
        <f t="shared" si="2"/>
        <v>0</v>
      </c>
      <c r="L19" s="158">
        <f t="shared" si="3"/>
        <v>0</v>
      </c>
      <c r="M19" s="158">
        <f t="shared" si="4"/>
        <v>0</v>
      </c>
      <c r="N19" s="159"/>
    </row>
    <row r="20" spans="2:14" x14ac:dyDescent="0.25">
      <c r="B20" s="122">
        <v>11</v>
      </c>
      <c r="C20" s="160" t="s">
        <v>225</v>
      </c>
      <c r="D20" s="158">
        <v>3.7330000000000002E-4</v>
      </c>
      <c r="E20" s="158">
        <v>4.7169999999999997E-4</v>
      </c>
      <c r="F20" s="158">
        <v>6.0950000000000002E-4</v>
      </c>
      <c r="G20" s="158">
        <v>1.2400000000000001E-4</v>
      </c>
      <c r="H20" s="158">
        <v>1.2400000000000001E-4</v>
      </c>
      <c r="I20" s="158">
        <f t="shared" si="0"/>
        <v>2.4800000000000001E-4</v>
      </c>
      <c r="J20" s="158">
        <f t="shared" si="1"/>
        <v>2.6317140000000001E-4</v>
      </c>
      <c r="K20" s="158">
        <f t="shared" si="2"/>
        <v>2.7927091039499997E-4</v>
      </c>
      <c r="L20" s="158">
        <f t="shared" si="3"/>
        <v>2.9635530833841409E-4</v>
      </c>
      <c r="M20" s="158">
        <f t="shared" si="4"/>
        <v>3.1448484432601657E-4</v>
      </c>
      <c r="N20" s="159"/>
    </row>
    <row r="21" spans="2:14" x14ac:dyDescent="0.25">
      <c r="B21" s="122">
        <v>12</v>
      </c>
      <c r="C21" s="160" t="s">
        <v>226</v>
      </c>
      <c r="D21" s="158">
        <v>6.1269000000000002E-3</v>
      </c>
      <c r="E21" s="158">
        <v>1.4621E-3</v>
      </c>
      <c r="F21" s="158">
        <v>0</v>
      </c>
      <c r="G21" s="158">
        <v>0</v>
      </c>
      <c r="H21" s="158">
        <v>1.5E-3</v>
      </c>
      <c r="I21" s="158">
        <f t="shared" si="0"/>
        <v>1.5E-3</v>
      </c>
      <c r="J21" s="158">
        <f t="shared" si="1"/>
        <v>1.5917625E-3</v>
      </c>
      <c r="K21" s="158">
        <f t="shared" si="2"/>
        <v>1.6891385709374999E-3</v>
      </c>
      <c r="L21" s="158">
        <f t="shared" si="3"/>
        <v>1.7924716230146014E-3</v>
      </c>
      <c r="M21" s="158">
        <f t="shared" si="4"/>
        <v>1.9021260745525196E-3</v>
      </c>
      <c r="N21" s="159"/>
    </row>
    <row r="22" spans="2:14" x14ac:dyDescent="0.25">
      <c r="B22" s="122">
        <v>13</v>
      </c>
      <c r="C22" s="160" t="s">
        <v>227</v>
      </c>
      <c r="D22" s="158">
        <v>4.2532000000000004E-3</v>
      </c>
      <c r="E22" s="158">
        <v>2.6175999999999999E-3</v>
      </c>
      <c r="F22" s="158">
        <v>2.2509000000000001E-3</v>
      </c>
      <c r="G22" s="158">
        <v>6.6699999999999995E-4</v>
      </c>
      <c r="H22" s="158">
        <v>6.6699999999999995E-4</v>
      </c>
      <c r="I22" s="158">
        <f t="shared" si="0"/>
        <v>1.3339999999999999E-3</v>
      </c>
      <c r="J22" s="158">
        <f t="shared" si="1"/>
        <v>1.4156074499999999E-3</v>
      </c>
      <c r="K22" s="158">
        <f t="shared" si="2"/>
        <v>1.5022072357537498E-3</v>
      </c>
      <c r="L22" s="158">
        <f t="shared" si="3"/>
        <v>1.5941047634009855E-3</v>
      </c>
      <c r="M22" s="158">
        <f t="shared" si="4"/>
        <v>1.6916241223020408E-3</v>
      </c>
      <c r="N22" s="159"/>
    </row>
    <row r="23" spans="2:14" x14ac:dyDescent="0.25">
      <c r="B23" s="122">
        <v>14</v>
      </c>
      <c r="C23" s="160" t="s">
        <v>228</v>
      </c>
      <c r="D23" s="158">
        <v>0.41192200000000001</v>
      </c>
      <c r="E23" s="158">
        <v>0.2345554</v>
      </c>
      <c r="F23" s="158">
        <v>0.25473109999999999</v>
      </c>
      <c r="G23" s="158">
        <v>0</v>
      </c>
      <c r="H23" s="158">
        <v>0.25</v>
      </c>
      <c r="I23" s="158">
        <f t="shared" si="0"/>
        <v>0.25</v>
      </c>
      <c r="J23" s="158">
        <f t="shared" si="1"/>
        <v>0.26529374999999999</v>
      </c>
      <c r="K23" s="158">
        <f t="shared" si="2"/>
        <v>0.28152309515625001</v>
      </c>
      <c r="L23" s="158">
        <f t="shared" si="3"/>
        <v>0.2987452705024336</v>
      </c>
      <c r="M23" s="158">
        <f t="shared" si="4"/>
        <v>0.31702101242541997</v>
      </c>
      <c r="N23" s="159"/>
    </row>
    <row r="24" spans="2:14" x14ac:dyDescent="0.25">
      <c r="B24" s="122">
        <v>15</v>
      </c>
      <c r="C24" s="157" t="s">
        <v>229</v>
      </c>
      <c r="D24" s="158">
        <v>0.271596</v>
      </c>
      <c r="E24" s="158">
        <v>0.1219098</v>
      </c>
      <c r="F24" s="158">
        <v>0.1708983</v>
      </c>
      <c r="G24" s="158">
        <v>7.0765599999999998E-2</v>
      </c>
      <c r="H24" s="158">
        <v>7.0765599999999998E-2</v>
      </c>
      <c r="I24" s="158">
        <f t="shared" si="0"/>
        <v>0.1415312</v>
      </c>
      <c r="J24" s="158">
        <f t="shared" si="1"/>
        <v>0.15018937116</v>
      </c>
      <c r="K24" s="158">
        <f t="shared" si="2"/>
        <v>0.159377205940713</v>
      </c>
      <c r="L24" s="158">
        <f t="shared" si="3"/>
        <v>0.16912710651413612</v>
      </c>
      <c r="M24" s="158">
        <f t="shared" si="4"/>
        <v>0.17947345725513839</v>
      </c>
      <c r="N24" s="159"/>
    </row>
    <row r="25" spans="2:14" x14ac:dyDescent="0.25">
      <c r="B25" s="122">
        <v>16</v>
      </c>
      <c r="C25" s="160" t="s">
        <v>230</v>
      </c>
      <c r="D25" s="158">
        <v>3.6454E-3</v>
      </c>
      <c r="E25" s="158">
        <v>0</v>
      </c>
      <c r="F25" s="158">
        <v>0</v>
      </c>
      <c r="G25" s="158">
        <v>0</v>
      </c>
      <c r="H25" s="158">
        <v>0</v>
      </c>
      <c r="I25" s="158">
        <f t="shared" si="0"/>
        <v>0</v>
      </c>
      <c r="J25" s="158">
        <f t="shared" si="1"/>
        <v>0</v>
      </c>
      <c r="K25" s="158">
        <f t="shared" si="2"/>
        <v>0</v>
      </c>
      <c r="L25" s="158">
        <f t="shared" si="3"/>
        <v>0</v>
      </c>
      <c r="M25" s="158">
        <f t="shared" si="4"/>
        <v>0</v>
      </c>
      <c r="N25" s="159"/>
    </row>
    <row r="26" spans="2:14" x14ac:dyDescent="0.25">
      <c r="B26" s="122">
        <v>17</v>
      </c>
      <c r="C26" s="160" t="s">
        <v>231</v>
      </c>
      <c r="D26" s="158">
        <f>(0)/10000000</f>
        <v>0</v>
      </c>
      <c r="E26" s="158">
        <f>(0)/10000000</f>
        <v>0</v>
      </c>
      <c r="F26" s="158">
        <f>(0)/10000000</f>
        <v>0</v>
      </c>
      <c r="G26" s="158">
        <f>(0)/10000000</f>
        <v>0</v>
      </c>
      <c r="H26" s="158">
        <f>(0)/10000000</f>
        <v>0</v>
      </c>
      <c r="I26" s="158">
        <f t="shared" si="0"/>
        <v>0</v>
      </c>
      <c r="J26" s="158">
        <f t="shared" si="1"/>
        <v>0</v>
      </c>
      <c r="K26" s="158">
        <f t="shared" si="2"/>
        <v>0</v>
      </c>
      <c r="L26" s="158">
        <f t="shared" si="3"/>
        <v>0</v>
      </c>
      <c r="M26" s="158">
        <f t="shared" si="4"/>
        <v>0</v>
      </c>
      <c r="N26" s="159"/>
    </row>
    <row r="27" spans="2:14" x14ac:dyDescent="0.25">
      <c r="B27" s="122">
        <v>24</v>
      </c>
      <c r="C27" s="160" t="s">
        <v>232</v>
      </c>
      <c r="D27" s="161">
        <v>0</v>
      </c>
      <c r="E27" s="161">
        <v>0</v>
      </c>
      <c r="F27" s="161">
        <v>1.8099999999999999E-5</v>
      </c>
      <c r="G27" s="161">
        <v>0</v>
      </c>
      <c r="H27" s="161">
        <v>0</v>
      </c>
      <c r="I27" s="158">
        <f t="shared" si="0"/>
        <v>0</v>
      </c>
      <c r="J27" s="158">
        <f t="shared" si="1"/>
        <v>0</v>
      </c>
      <c r="K27" s="158">
        <f t="shared" si="2"/>
        <v>0</v>
      </c>
      <c r="L27" s="158">
        <f t="shared" si="3"/>
        <v>0</v>
      </c>
      <c r="M27" s="158">
        <f t="shared" si="4"/>
        <v>0</v>
      </c>
      <c r="N27" s="159"/>
    </row>
    <row r="28" spans="2:14" x14ac:dyDescent="0.25">
      <c r="B28" s="122">
        <v>25</v>
      </c>
      <c r="C28" s="160" t="s">
        <v>233</v>
      </c>
      <c r="D28" s="158">
        <v>8.3512199999999995E-2</v>
      </c>
      <c r="E28" s="158">
        <v>6.5420199999999998E-2</v>
      </c>
      <c r="F28" s="158">
        <v>3.6726200000000001E-2</v>
      </c>
      <c r="G28" s="158">
        <v>1.4846E-2</v>
      </c>
      <c r="H28" s="158">
        <v>1.4846E-2</v>
      </c>
      <c r="I28" s="158">
        <f t="shared" si="0"/>
        <v>2.9692E-2</v>
      </c>
      <c r="J28" s="158">
        <f t="shared" si="1"/>
        <v>3.1508408099999996E-2</v>
      </c>
      <c r="K28" s="158">
        <f t="shared" si="2"/>
        <v>3.3435934965517493E-2</v>
      </c>
      <c r="L28" s="158">
        <f t="shared" si="3"/>
        <v>3.5481378287033023E-2</v>
      </c>
      <c r="M28" s="158">
        <f t="shared" si="4"/>
        <v>3.7651951603742267E-2</v>
      </c>
      <c r="N28" s="159"/>
    </row>
    <row r="29" spans="2:14" x14ac:dyDescent="0.25">
      <c r="B29" s="122">
        <v>26</v>
      </c>
      <c r="C29" s="160" t="s">
        <v>234</v>
      </c>
      <c r="D29" s="158">
        <v>0</v>
      </c>
      <c r="E29" s="158">
        <v>0</v>
      </c>
      <c r="F29" s="158">
        <v>0.58883410000000003</v>
      </c>
      <c r="G29" s="158">
        <v>0.1065461</v>
      </c>
      <c r="H29" s="158">
        <v>0.5</v>
      </c>
      <c r="I29" s="158">
        <f t="shared" si="0"/>
        <v>0.60654609999999998</v>
      </c>
      <c r="J29" s="158">
        <f t="shared" si="1"/>
        <v>0.64365155766749993</v>
      </c>
      <c r="K29" s="158">
        <f t="shared" si="2"/>
        <v>0.6830269417078092</v>
      </c>
      <c r="L29" s="158">
        <f t="shared" si="3"/>
        <v>0.7248111148667844</v>
      </c>
      <c r="M29" s="158">
        <f t="shared" si="4"/>
        <v>0.76915143481875992</v>
      </c>
      <c r="N29" s="159"/>
    </row>
    <row r="30" spans="2:14" x14ac:dyDescent="0.25">
      <c r="B30" s="122">
        <v>27</v>
      </c>
      <c r="C30" s="160" t="s">
        <v>235</v>
      </c>
      <c r="D30" s="158">
        <v>0</v>
      </c>
      <c r="E30" s="158">
        <v>1.18432E-2</v>
      </c>
      <c r="F30" s="158">
        <v>2.13484E-2</v>
      </c>
      <c r="G30" s="158">
        <v>5.3150799999999998E-2</v>
      </c>
      <c r="H30" s="158">
        <v>5.3150799999999998E-2</v>
      </c>
      <c r="I30" s="158">
        <f t="shared" si="0"/>
        <v>0.1063016</v>
      </c>
      <c r="J30" s="158">
        <f t="shared" si="1"/>
        <v>0.11280460037999999</v>
      </c>
      <c r="K30" s="158">
        <f t="shared" si="2"/>
        <v>0.11970542180824649</v>
      </c>
      <c r="L30" s="158">
        <f t="shared" si="3"/>
        <v>0.12702840098736598</v>
      </c>
      <c r="M30" s="158">
        <f t="shared" si="4"/>
        <v>0.1347993634177681</v>
      </c>
      <c r="N30" s="159"/>
    </row>
    <row r="31" spans="2:14" x14ac:dyDescent="0.25">
      <c r="B31" s="122">
        <v>28</v>
      </c>
      <c r="C31" s="160" t="s">
        <v>236</v>
      </c>
      <c r="D31" s="158">
        <v>0</v>
      </c>
      <c r="E31" s="158">
        <v>0</v>
      </c>
      <c r="F31" s="158">
        <v>0</v>
      </c>
      <c r="G31" s="158">
        <v>4.1437000000000002E-3</v>
      </c>
      <c r="H31" s="158">
        <v>0</v>
      </c>
      <c r="I31" s="158">
        <f t="shared" si="0"/>
        <v>4.1437000000000002E-3</v>
      </c>
      <c r="J31" s="158">
        <f t="shared" si="1"/>
        <v>4.3971908475000003E-3</v>
      </c>
      <c r="K31" s="158">
        <f t="shared" si="2"/>
        <v>4.6661889975958132E-3</v>
      </c>
      <c r="L31" s="158">
        <f t="shared" si="3"/>
        <v>4.9516431095237368E-3</v>
      </c>
      <c r="M31" s="158">
        <f t="shared" si="4"/>
        <v>5.2545598767488513E-3</v>
      </c>
      <c r="N31" s="159"/>
    </row>
    <row r="32" spans="2:14" x14ac:dyDescent="0.25">
      <c r="B32" s="122">
        <v>29</v>
      </c>
      <c r="C32" s="162" t="s">
        <v>237</v>
      </c>
      <c r="D32" s="163"/>
      <c r="E32" s="163"/>
      <c r="F32" s="163">
        <v>9.4967999999999997E-3</v>
      </c>
      <c r="G32" s="158"/>
      <c r="H32" s="158"/>
      <c r="I32" s="158"/>
      <c r="J32" s="158"/>
      <c r="K32" s="158"/>
      <c r="L32" s="158"/>
      <c r="M32" s="158"/>
      <c r="N32" s="159"/>
    </row>
    <row r="33" spans="2:14" x14ac:dyDescent="0.25">
      <c r="B33" s="122">
        <v>30</v>
      </c>
      <c r="C33" s="164" t="s">
        <v>238</v>
      </c>
      <c r="D33" s="165">
        <f>SUM(D10:D32)</f>
        <v>1.4135503999999999</v>
      </c>
      <c r="E33" s="165">
        <f t="shared" ref="E33:M33" si="5">SUM(E10:E32)</f>
        <v>0.99621789999999999</v>
      </c>
      <c r="F33" s="165">
        <f t="shared" si="5"/>
        <v>1.6850187999999999</v>
      </c>
      <c r="G33" s="165">
        <f t="shared" si="5"/>
        <v>0.56325120000000006</v>
      </c>
      <c r="H33" s="165">
        <f t="shared" si="5"/>
        <v>1.1789463</v>
      </c>
      <c r="I33" s="165">
        <f t="shared" si="5"/>
        <v>1.7421974999999998</v>
      </c>
      <c r="J33" s="165">
        <f t="shared" si="5"/>
        <v>1.8487764320625</v>
      </c>
      <c r="K33" s="165">
        <f t="shared" si="5"/>
        <v>1.9618753302939234</v>
      </c>
      <c r="L33" s="165">
        <f t="shared" si="5"/>
        <v>2.081893053624654</v>
      </c>
      <c r="M33" s="165">
        <f t="shared" si="5"/>
        <v>2.2092528611801421</v>
      </c>
      <c r="N33" s="159"/>
    </row>
    <row r="34" spans="2:14" x14ac:dyDescent="0.25">
      <c r="B34" s="122">
        <v>31</v>
      </c>
      <c r="C34" s="166" t="s">
        <v>199</v>
      </c>
      <c r="D34" s="167"/>
      <c r="E34" s="167"/>
      <c r="F34" s="158"/>
      <c r="G34" s="158"/>
      <c r="H34" s="158"/>
      <c r="I34" s="158">
        <f>G34+H34</f>
        <v>0</v>
      </c>
      <c r="J34" s="158">
        <f>H34+I34</f>
        <v>0</v>
      </c>
      <c r="K34" s="158">
        <f>I34+J34</f>
        <v>0</v>
      </c>
      <c r="L34" s="158">
        <f>J34+K34</f>
        <v>0</v>
      </c>
      <c r="M34" s="158">
        <f>K34+L34</f>
        <v>0</v>
      </c>
      <c r="N34" s="159"/>
    </row>
    <row r="35" spans="2:14" x14ac:dyDescent="0.25">
      <c r="B35" s="122">
        <v>32</v>
      </c>
      <c r="C35" s="143" t="s">
        <v>239</v>
      </c>
      <c r="D35" s="165">
        <f t="shared" ref="D35:M35" si="6">D33-D34</f>
        <v>1.4135503999999999</v>
      </c>
      <c r="E35" s="165">
        <f t="shared" si="6"/>
        <v>0.99621789999999999</v>
      </c>
      <c r="F35" s="165">
        <f t="shared" si="6"/>
        <v>1.6850187999999999</v>
      </c>
      <c r="G35" s="165">
        <f t="shared" si="6"/>
        <v>0.56325120000000006</v>
      </c>
      <c r="H35" s="165">
        <f t="shared" si="6"/>
        <v>1.1789463</v>
      </c>
      <c r="I35" s="165">
        <f t="shared" si="6"/>
        <v>1.7421974999999998</v>
      </c>
      <c r="J35" s="165">
        <f t="shared" si="6"/>
        <v>1.8487764320625</v>
      </c>
      <c r="K35" s="165">
        <f t="shared" si="6"/>
        <v>1.9618753302939234</v>
      </c>
      <c r="L35" s="165">
        <f t="shared" si="6"/>
        <v>2.081893053624654</v>
      </c>
      <c r="M35" s="165">
        <f t="shared" si="6"/>
        <v>2.2092528611801421</v>
      </c>
      <c r="N35" s="159"/>
    </row>
  </sheetData>
  <mergeCells count="3">
    <mergeCell ref="B7:B9"/>
    <mergeCell ref="C7:C9"/>
    <mergeCell ref="G7:I7"/>
  </mergeCells>
  <pageMargins left="0.70866141732283472" right="0.70866141732283472" top="0.74803149606299213" bottom="0.74803149606299213" header="0.31496062992125984" footer="0.31496062992125984"/>
  <pageSetup paperSize="9" scale="78"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P25"/>
  <sheetViews>
    <sheetView view="pageBreakPreview" zoomScale="80" zoomScaleNormal="80" zoomScaleSheetLayoutView="80" workbookViewId="0">
      <selection activeCell="B2" sqref="B2:D2"/>
    </sheetView>
  </sheetViews>
  <sheetFormatPr defaultColWidth="9.140625" defaultRowHeight="15" x14ac:dyDescent="0.25"/>
  <cols>
    <col min="1" max="1" width="9.140625" style="133"/>
    <col min="2" max="2" width="5.7109375" style="74" customWidth="1"/>
    <col min="3" max="3" width="36.42578125" style="133" customWidth="1"/>
    <col min="4" max="5" width="14.7109375" style="133" hidden="1" customWidth="1"/>
    <col min="6" max="6" width="17.28515625" style="133" customWidth="1"/>
    <col min="7" max="7" width="12.85546875" style="133" customWidth="1"/>
    <col min="8" max="8" width="14.28515625" style="133" customWidth="1"/>
    <col min="9" max="9" width="14.7109375" style="133" customWidth="1"/>
    <col min="10" max="10" width="11.5703125" style="133" customWidth="1"/>
    <col min="11" max="11" width="12.28515625" style="133" customWidth="1"/>
    <col min="12" max="12" width="12.85546875" style="133" customWidth="1"/>
    <col min="13" max="13" width="11.85546875" style="133" bestFit="1" customWidth="1"/>
    <col min="14" max="14" width="8.42578125" style="133" bestFit="1" customWidth="1"/>
    <col min="15" max="15" width="12.140625" style="133" bestFit="1" customWidth="1"/>
    <col min="16" max="16" width="11.28515625" style="133" customWidth="1"/>
    <col min="17" max="16384" width="9.140625" style="133"/>
  </cols>
  <sheetData>
    <row r="2" spans="2:16" x14ac:dyDescent="0.25">
      <c r="C2" s="131"/>
      <c r="D2" s="131"/>
      <c r="E2" s="131"/>
      <c r="F2" s="132" t="s">
        <v>0</v>
      </c>
      <c r="G2" s="131"/>
      <c r="I2" s="131"/>
    </row>
    <row r="3" spans="2:16" x14ac:dyDescent="0.25">
      <c r="C3" s="49"/>
      <c r="D3" s="49"/>
      <c r="E3" s="49"/>
      <c r="F3" s="134" t="s">
        <v>1</v>
      </c>
      <c r="G3" s="49"/>
      <c r="I3" s="49"/>
    </row>
    <row r="4" spans="2:16" x14ac:dyDescent="0.25">
      <c r="C4" s="131"/>
      <c r="D4" s="131"/>
      <c r="E4" s="131"/>
      <c r="F4" s="73" t="s">
        <v>240</v>
      </c>
      <c r="G4" s="131"/>
      <c r="I4" s="131"/>
    </row>
    <row r="5" spans="2:16" x14ac:dyDescent="0.25">
      <c r="B5" s="73"/>
      <c r="C5" s="74"/>
      <c r="D5" s="74"/>
      <c r="E5" s="74"/>
      <c r="F5" s="74"/>
      <c r="G5" s="74"/>
      <c r="H5" s="74"/>
      <c r="I5" s="74"/>
    </row>
    <row r="6" spans="2:16" x14ac:dyDescent="0.25">
      <c r="B6" s="73"/>
      <c r="C6" s="74"/>
      <c r="D6" s="74"/>
      <c r="E6" s="74"/>
      <c r="F6" s="74"/>
      <c r="M6" s="135" t="s">
        <v>70</v>
      </c>
    </row>
    <row r="7" spans="2:16" ht="28.5" x14ac:dyDescent="0.25">
      <c r="B7" s="711" t="s">
        <v>2</v>
      </c>
      <c r="C7" s="714" t="s">
        <v>71</v>
      </c>
      <c r="D7" s="136" t="s">
        <v>172</v>
      </c>
      <c r="E7" s="136" t="s">
        <v>155</v>
      </c>
      <c r="F7" s="136" t="s">
        <v>72</v>
      </c>
      <c r="G7" s="716" t="s">
        <v>73</v>
      </c>
      <c r="H7" s="717"/>
      <c r="I7" s="717"/>
      <c r="J7" s="136" t="s">
        <v>84</v>
      </c>
      <c r="K7" s="136" t="s">
        <v>85</v>
      </c>
      <c r="L7" s="136" t="s">
        <v>86</v>
      </c>
      <c r="M7" s="23" t="s">
        <v>87</v>
      </c>
    </row>
    <row r="8" spans="2:16" ht="28.5" x14ac:dyDescent="0.25">
      <c r="B8" s="765"/>
      <c r="C8" s="767"/>
      <c r="D8" s="23" t="s">
        <v>77</v>
      </c>
      <c r="E8" s="23" t="s">
        <v>77</v>
      </c>
      <c r="F8" s="23" t="s">
        <v>77</v>
      </c>
      <c r="G8" s="23" t="s">
        <v>80</v>
      </c>
      <c r="H8" s="23" t="s">
        <v>81</v>
      </c>
      <c r="I8" s="23" t="s">
        <v>82</v>
      </c>
      <c r="J8" s="23" t="s">
        <v>96</v>
      </c>
      <c r="K8" s="23" t="s">
        <v>96</v>
      </c>
      <c r="L8" s="23" t="s">
        <v>96</v>
      </c>
      <c r="M8" s="23" t="s">
        <v>96</v>
      </c>
    </row>
    <row r="9" spans="2:16" x14ac:dyDescent="0.25">
      <c r="B9" s="766"/>
      <c r="C9" s="767"/>
      <c r="D9" s="23"/>
      <c r="E9" s="23"/>
      <c r="F9" s="23" t="s">
        <v>88</v>
      </c>
      <c r="G9" s="23" t="s">
        <v>89</v>
      </c>
      <c r="H9" s="23" t="s">
        <v>173</v>
      </c>
      <c r="I9" s="23" t="s">
        <v>174</v>
      </c>
      <c r="J9" s="137">
        <v>6.1175E-2</v>
      </c>
      <c r="K9" s="137">
        <v>6.1175E-2</v>
      </c>
      <c r="L9" s="137">
        <v>6.1175E-2</v>
      </c>
      <c r="M9" s="137">
        <v>6.1175E-2</v>
      </c>
    </row>
    <row r="10" spans="2:16" ht="39" x14ac:dyDescent="0.25">
      <c r="B10" s="122">
        <v>1</v>
      </c>
      <c r="C10" s="168" t="s">
        <v>241</v>
      </c>
      <c r="D10" s="169">
        <v>0.26656180000000002</v>
      </c>
      <c r="E10" s="169">
        <v>0.1042476</v>
      </c>
      <c r="F10" s="169">
        <v>0.10560070000000001</v>
      </c>
      <c r="G10" s="169">
        <v>5.7242300000000003E-2</v>
      </c>
      <c r="H10" s="169">
        <v>0</v>
      </c>
      <c r="I10" s="139">
        <f>G10+H10</f>
        <v>5.7242300000000003E-2</v>
      </c>
      <c r="J10" s="139">
        <f>I10*(1+$J$9)</f>
        <v>6.07440977025E-2</v>
      </c>
      <c r="K10" s="139">
        <f>J10*(1+$K$9)</f>
        <v>6.446011787945044E-2</v>
      </c>
      <c r="L10" s="139">
        <f>K10*(1+$L$9)</f>
        <v>6.8403465590725826E-2</v>
      </c>
      <c r="M10" s="139">
        <f>L10*(1+$M$9)</f>
        <v>7.2588047598238475E-2</v>
      </c>
      <c r="N10" s="159"/>
      <c r="O10" s="170"/>
    </row>
    <row r="11" spans="2:16" ht="26.25" x14ac:dyDescent="0.25">
      <c r="B11" s="122">
        <f>B10+1</f>
        <v>2</v>
      </c>
      <c r="C11" s="168" t="s">
        <v>242</v>
      </c>
      <c r="D11" s="169">
        <v>0.56798979999999999</v>
      </c>
      <c r="E11" s="169">
        <v>0.24407039999999999</v>
      </c>
      <c r="F11" s="169">
        <v>8.09531E-2</v>
      </c>
      <c r="G11" s="169">
        <v>1.7784000000000001E-2</v>
      </c>
      <c r="H11" s="169">
        <v>0.3</v>
      </c>
      <c r="I11" s="139">
        <f t="shared" ref="I11:I17" si="0">G11+H11</f>
        <v>0.31778400000000001</v>
      </c>
      <c r="J11" s="139">
        <f t="shared" ref="J11:J17" si="1">I11*(1+$J$9)</f>
        <v>0.33722443619999998</v>
      </c>
      <c r="K11" s="139">
        <f t="shared" ref="K11:K17" si="2">J11*(1+$K$9)</f>
        <v>0.35785414108453495</v>
      </c>
      <c r="L11" s="139">
        <f t="shared" ref="L11:L17" si="3">K11*(1+$L$9)</f>
        <v>0.37974586816538136</v>
      </c>
      <c r="M11" s="139">
        <f t="shared" ref="M11:M17" si="4">L11*(1+$M$9)</f>
        <v>0.40297682165039855</v>
      </c>
      <c r="N11" s="159"/>
      <c r="O11" s="170"/>
    </row>
    <row r="12" spans="2:16" x14ac:dyDescent="0.25">
      <c r="B12" s="122">
        <f t="shared" ref="B12:B20" si="5">B11+1</f>
        <v>3</v>
      </c>
      <c r="C12" s="168" t="s">
        <v>243</v>
      </c>
      <c r="D12" s="169">
        <v>0.2821780954</v>
      </c>
      <c r="E12" s="169">
        <v>0.2098795</v>
      </c>
      <c r="F12" s="169">
        <v>0</v>
      </c>
      <c r="G12" s="169">
        <v>0</v>
      </c>
      <c r="H12" s="169">
        <v>0</v>
      </c>
      <c r="I12" s="139">
        <f t="shared" si="0"/>
        <v>0</v>
      </c>
      <c r="J12" s="139">
        <f t="shared" si="1"/>
        <v>0</v>
      </c>
      <c r="K12" s="139">
        <f t="shared" si="2"/>
        <v>0</v>
      </c>
      <c r="L12" s="139">
        <f t="shared" si="3"/>
        <v>0</v>
      </c>
      <c r="M12" s="139">
        <f t="shared" si="4"/>
        <v>0</v>
      </c>
      <c r="N12" s="159"/>
      <c r="O12" s="170"/>
    </row>
    <row r="13" spans="2:16" ht="26.25" x14ac:dyDescent="0.25">
      <c r="B13" s="122">
        <f t="shared" si="5"/>
        <v>4</v>
      </c>
      <c r="C13" s="168" t="s">
        <v>244</v>
      </c>
      <c r="D13" s="169">
        <v>0.15893843260000001</v>
      </c>
      <c r="E13" s="169">
        <v>0.1647217</v>
      </c>
      <c r="F13" s="169">
        <v>0.1687632</v>
      </c>
      <c r="G13" s="169">
        <v>9.5811099999999996E-2</v>
      </c>
      <c r="H13" s="169">
        <v>9.5811099999999996E-2</v>
      </c>
      <c r="I13" s="139">
        <f t="shared" si="0"/>
        <v>0.19162219999999999</v>
      </c>
      <c r="J13" s="139">
        <f t="shared" si="1"/>
        <v>0.20334468808499997</v>
      </c>
      <c r="K13" s="139">
        <f t="shared" si="2"/>
        <v>0.21578429937859983</v>
      </c>
      <c r="L13" s="139">
        <f t="shared" si="3"/>
        <v>0.22898490389308568</v>
      </c>
      <c r="M13" s="139">
        <f t="shared" si="4"/>
        <v>0.24299305538874519</v>
      </c>
      <c r="N13" s="159"/>
      <c r="O13" s="170"/>
    </row>
    <row r="14" spans="2:16" x14ac:dyDescent="0.25">
      <c r="B14" s="122">
        <f t="shared" si="5"/>
        <v>5</v>
      </c>
      <c r="C14" s="168" t="s">
        <v>245</v>
      </c>
      <c r="D14" s="169">
        <v>3.7400000000000003E-2</v>
      </c>
      <c r="E14" s="169">
        <v>0</v>
      </c>
      <c r="F14" s="169">
        <v>0</v>
      </c>
      <c r="G14" s="169">
        <v>0</v>
      </c>
      <c r="H14" s="169">
        <v>0</v>
      </c>
      <c r="I14" s="139">
        <f t="shared" si="0"/>
        <v>0</v>
      </c>
      <c r="J14" s="139">
        <f t="shared" si="1"/>
        <v>0</v>
      </c>
      <c r="K14" s="139">
        <f t="shared" si="2"/>
        <v>0</v>
      </c>
      <c r="L14" s="139">
        <f t="shared" si="3"/>
        <v>0</v>
      </c>
      <c r="M14" s="139">
        <f t="shared" si="4"/>
        <v>0</v>
      </c>
      <c r="N14" s="159"/>
      <c r="O14" s="170"/>
    </row>
    <row r="15" spans="2:16" x14ac:dyDescent="0.25">
      <c r="B15" s="122">
        <f t="shared" si="5"/>
        <v>6</v>
      </c>
      <c r="C15" s="168" t="s">
        <v>246</v>
      </c>
      <c r="D15" s="169">
        <v>0.1209886</v>
      </c>
      <c r="E15" s="169">
        <v>0</v>
      </c>
      <c r="F15" s="169">
        <v>0</v>
      </c>
      <c r="G15" s="169">
        <v>0</v>
      </c>
      <c r="H15" s="169">
        <v>0</v>
      </c>
      <c r="I15" s="139">
        <f t="shared" si="0"/>
        <v>0</v>
      </c>
      <c r="J15" s="139">
        <f t="shared" si="1"/>
        <v>0</v>
      </c>
      <c r="K15" s="139">
        <f t="shared" si="2"/>
        <v>0</v>
      </c>
      <c r="L15" s="139">
        <f t="shared" si="3"/>
        <v>0</v>
      </c>
      <c r="M15" s="139">
        <f t="shared" si="4"/>
        <v>0</v>
      </c>
      <c r="N15" s="159"/>
      <c r="O15" s="170"/>
      <c r="P15" s="171">
        <f>10^7</f>
        <v>10000000</v>
      </c>
    </row>
    <row r="16" spans="2:16" ht="39" x14ac:dyDescent="0.25">
      <c r="B16" s="122">
        <f t="shared" si="5"/>
        <v>7</v>
      </c>
      <c r="C16" s="168" t="s">
        <v>247</v>
      </c>
      <c r="D16" s="169">
        <v>0.51731592000000004</v>
      </c>
      <c r="E16" s="169">
        <v>0.212362</v>
      </c>
      <c r="F16" s="169">
        <v>0</v>
      </c>
      <c r="G16" s="169">
        <v>0</v>
      </c>
      <c r="H16" s="169">
        <v>4.9799999999999997E-2</v>
      </c>
      <c r="I16" s="139">
        <f t="shared" si="0"/>
        <v>4.9799999999999997E-2</v>
      </c>
      <c r="J16" s="139">
        <f t="shared" si="1"/>
        <v>5.2846514999999997E-2</v>
      </c>
      <c r="K16" s="139">
        <f t="shared" si="2"/>
        <v>5.6079400555124996E-2</v>
      </c>
      <c r="L16" s="139">
        <f t="shared" si="3"/>
        <v>5.9510057884084769E-2</v>
      </c>
      <c r="M16" s="139">
        <f t="shared" si="4"/>
        <v>6.3150585675143658E-2</v>
      </c>
      <c r="N16" s="159"/>
      <c r="O16" s="170"/>
    </row>
    <row r="17" spans="2:15" x14ac:dyDescent="0.25">
      <c r="B17" s="122">
        <f t="shared" si="5"/>
        <v>8</v>
      </c>
      <c r="C17" s="172" t="s">
        <v>248</v>
      </c>
      <c r="D17" s="169">
        <v>1.7168900000000001E-2</v>
      </c>
      <c r="E17" s="169">
        <v>3.3122E-3</v>
      </c>
      <c r="F17" s="169">
        <v>0.15366050000000001</v>
      </c>
      <c r="G17" s="169">
        <v>0.15731310000000001</v>
      </c>
      <c r="H17" s="169">
        <v>0</v>
      </c>
      <c r="I17" s="139">
        <f t="shared" si="0"/>
        <v>0.15731310000000001</v>
      </c>
      <c r="J17" s="139">
        <f t="shared" si="1"/>
        <v>0.1669367288925</v>
      </c>
      <c r="K17" s="139">
        <f t="shared" si="2"/>
        <v>0.17714908328249868</v>
      </c>
      <c r="L17" s="139">
        <f t="shared" si="3"/>
        <v>0.18798617845230553</v>
      </c>
      <c r="M17" s="139">
        <f t="shared" si="4"/>
        <v>0.19948623291912532</v>
      </c>
      <c r="N17" s="159"/>
      <c r="O17" s="170"/>
    </row>
    <row r="18" spans="2:15" x14ac:dyDescent="0.25">
      <c r="B18" s="122">
        <f t="shared" si="5"/>
        <v>9</v>
      </c>
      <c r="C18" s="164" t="s">
        <v>249</v>
      </c>
      <c r="D18" s="173">
        <f t="shared" ref="D18:M18" si="6">SUM(D10:D17)</f>
        <v>1.9685415479999999</v>
      </c>
      <c r="E18" s="173">
        <f t="shared" si="6"/>
        <v>0.93859339999999991</v>
      </c>
      <c r="F18" s="173">
        <f t="shared" si="6"/>
        <v>0.50897749999999997</v>
      </c>
      <c r="G18" s="173">
        <f t="shared" si="6"/>
        <v>0.32815050000000001</v>
      </c>
      <c r="H18" s="173">
        <f t="shared" si="6"/>
        <v>0.44561109999999998</v>
      </c>
      <c r="I18" s="173">
        <f t="shared" si="6"/>
        <v>0.77376159999999994</v>
      </c>
      <c r="J18" s="173">
        <f t="shared" si="6"/>
        <v>0.82109646587999996</v>
      </c>
      <c r="K18" s="173">
        <f t="shared" si="6"/>
        <v>0.87132704218020884</v>
      </c>
      <c r="L18" s="173">
        <f t="shared" si="6"/>
        <v>0.92463047398558329</v>
      </c>
      <c r="M18" s="173">
        <f t="shared" si="6"/>
        <v>0.98119474323165123</v>
      </c>
      <c r="N18" s="159"/>
      <c r="O18" s="170"/>
    </row>
    <row r="19" spans="2:15" x14ac:dyDescent="0.25">
      <c r="B19" s="122">
        <f t="shared" si="5"/>
        <v>10</v>
      </c>
      <c r="C19" s="166" t="s">
        <v>199</v>
      </c>
      <c r="D19" s="174"/>
      <c r="E19" s="174"/>
      <c r="F19" s="175"/>
      <c r="G19" s="175"/>
      <c r="H19" s="175"/>
      <c r="I19" s="175"/>
      <c r="J19" s="175"/>
      <c r="K19" s="175"/>
      <c r="L19" s="175"/>
      <c r="M19" s="175"/>
      <c r="N19" s="159"/>
      <c r="O19" s="170"/>
    </row>
    <row r="20" spans="2:15" x14ac:dyDescent="0.25">
      <c r="B20" s="122">
        <f t="shared" si="5"/>
        <v>11</v>
      </c>
      <c r="C20" s="143" t="s">
        <v>250</v>
      </c>
      <c r="D20" s="165">
        <f t="shared" ref="D20:M20" si="7">D18-D19</f>
        <v>1.9685415479999999</v>
      </c>
      <c r="E20" s="165">
        <f t="shared" si="7"/>
        <v>0.93859339999999991</v>
      </c>
      <c r="F20" s="165">
        <f t="shared" si="7"/>
        <v>0.50897749999999997</v>
      </c>
      <c r="G20" s="165">
        <f t="shared" si="7"/>
        <v>0.32815050000000001</v>
      </c>
      <c r="H20" s="165">
        <f t="shared" si="7"/>
        <v>0.44561109999999998</v>
      </c>
      <c r="I20" s="165">
        <f t="shared" si="7"/>
        <v>0.77376159999999994</v>
      </c>
      <c r="J20" s="165">
        <f t="shared" si="7"/>
        <v>0.82109646587999996</v>
      </c>
      <c r="K20" s="165">
        <f t="shared" si="7"/>
        <v>0.87132704218020884</v>
      </c>
      <c r="L20" s="165">
        <f t="shared" si="7"/>
        <v>0.92463047398558329</v>
      </c>
      <c r="M20" s="165">
        <f t="shared" si="7"/>
        <v>0.98119474323165123</v>
      </c>
      <c r="N20" s="159"/>
      <c r="O20" s="170"/>
    </row>
    <row r="23" spans="2:15" x14ac:dyDescent="0.25">
      <c r="C23" s="176"/>
      <c r="D23" s="176"/>
      <c r="E23" s="176"/>
      <c r="F23" s="176"/>
      <c r="G23" s="176"/>
      <c r="H23" s="176"/>
      <c r="I23" s="177"/>
      <c r="J23" s="178"/>
      <c r="K23" s="178"/>
      <c r="L23" s="178"/>
      <c r="M23" s="178"/>
    </row>
    <row r="24" spans="2:15" x14ac:dyDescent="0.25">
      <c r="C24" s="179"/>
      <c r="D24" s="4"/>
      <c r="E24" s="4"/>
      <c r="F24" s="4"/>
      <c r="G24" s="4"/>
      <c r="H24" s="4"/>
      <c r="I24" s="4"/>
      <c r="J24" s="4"/>
      <c r="K24" s="4"/>
      <c r="L24" s="4"/>
      <c r="M24" s="4"/>
    </row>
    <row r="25" spans="2:15" x14ac:dyDescent="0.25">
      <c r="C25" s="179"/>
      <c r="D25" s="4"/>
      <c r="E25" s="4"/>
      <c r="F25" s="4"/>
      <c r="G25" s="4"/>
      <c r="H25" s="4"/>
      <c r="I25" s="4"/>
      <c r="J25" s="4"/>
      <c r="K25" s="4"/>
      <c r="L25" s="4"/>
      <c r="M25" s="4"/>
    </row>
  </sheetData>
  <mergeCells count="3">
    <mergeCell ref="B7:B9"/>
    <mergeCell ref="C7:C9"/>
    <mergeCell ref="G7:I7"/>
  </mergeCells>
  <pageMargins left="0.70866141732283472" right="0.70866141732283472" top="0.74803149606299213" bottom="0.74803149606299213" header="0.31496062992125984" footer="0.31496062992125984"/>
  <pageSetup paperSize="9" scale="84"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9"/>
  <sheetViews>
    <sheetView showGridLines="0" view="pageBreakPreview" zoomScale="70" zoomScaleNormal="85" zoomScaleSheetLayoutView="70" workbookViewId="0">
      <selection activeCell="B2" sqref="B2:D2"/>
    </sheetView>
  </sheetViews>
  <sheetFormatPr defaultColWidth="9.140625" defaultRowHeight="15" x14ac:dyDescent="0.25"/>
  <cols>
    <col min="1" max="1" width="4.140625" style="181" customWidth="1"/>
    <col min="2" max="2" width="6.28515625" style="181" customWidth="1"/>
    <col min="3" max="3" width="46.5703125" style="181" customWidth="1"/>
    <col min="4" max="4" width="17.5703125" style="181" customWidth="1"/>
    <col min="5" max="5" width="15.7109375" style="181" customWidth="1"/>
    <col min="6" max="6" width="19.28515625" style="181" customWidth="1"/>
    <col min="7" max="7" width="15.7109375" style="181" customWidth="1"/>
    <col min="8" max="10" width="18.7109375" style="181" customWidth="1"/>
    <col min="11" max="11" width="20.5703125" style="181" customWidth="1"/>
    <col min="12" max="12" width="18.7109375" style="181" customWidth="1"/>
    <col min="13" max="16" width="14.5703125" style="181" customWidth="1"/>
    <col min="17" max="16384" width="9.140625" style="181"/>
  </cols>
  <sheetData>
    <row r="1" spans="2:16" x14ac:dyDescent="0.25">
      <c r="B1" s="180"/>
    </row>
    <row r="2" spans="2:16" x14ac:dyDescent="0.25">
      <c r="C2" s="182"/>
      <c r="D2" s="182"/>
      <c r="E2" s="182"/>
      <c r="F2" s="182"/>
      <c r="G2" s="132" t="s">
        <v>0</v>
      </c>
      <c r="H2" s="182"/>
      <c r="I2" s="182"/>
      <c r="J2" s="182"/>
      <c r="K2" s="182"/>
      <c r="L2" s="182"/>
    </row>
    <row r="3" spans="2:16" x14ac:dyDescent="0.25">
      <c r="C3" s="182"/>
      <c r="D3" s="182"/>
      <c r="E3" s="182"/>
      <c r="F3" s="182"/>
      <c r="G3" s="183" t="s">
        <v>1</v>
      </c>
      <c r="H3" s="182"/>
      <c r="I3" s="182"/>
      <c r="J3" s="182"/>
      <c r="K3" s="182"/>
      <c r="L3" s="184"/>
    </row>
    <row r="4" spans="2:16" x14ac:dyDescent="0.25">
      <c r="C4" s="182"/>
      <c r="D4" s="182"/>
      <c r="E4" s="182"/>
      <c r="F4" s="182"/>
      <c r="G4" s="185" t="s">
        <v>251</v>
      </c>
      <c r="H4" s="182"/>
      <c r="I4" s="182"/>
      <c r="J4" s="182"/>
      <c r="K4" s="182"/>
      <c r="L4" s="182"/>
    </row>
    <row r="5" spans="2:16" x14ac:dyDescent="0.25">
      <c r="B5" s="185"/>
      <c r="C5" s="186"/>
      <c r="D5" s="186"/>
      <c r="E5" s="186"/>
      <c r="F5" s="186"/>
      <c r="G5" s="186"/>
      <c r="H5" s="186"/>
      <c r="I5" s="186"/>
      <c r="J5" s="186"/>
      <c r="K5" s="186"/>
      <c r="L5" s="186"/>
    </row>
    <row r="6" spans="2:16" x14ac:dyDescent="0.25">
      <c r="B6" s="185"/>
      <c r="C6" s="186"/>
      <c r="D6" s="186"/>
      <c r="E6" s="186"/>
      <c r="F6" s="186"/>
      <c r="G6" s="186"/>
      <c r="H6" s="186"/>
      <c r="I6" s="186"/>
      <c r="J6" s="186"/>
      <c r="K6" s="186"/>
      <c r="L6" s="186"/>
    </row>
    <row r="7" spans="2:16" x14ac:dyDescent="0.25">
      <c r="B7" s="187"/>
      <c r="C7" s="188"/>
      <c r="D7" s="188"/>
      <c r="E7" s="188"/>
      <c r="F7" s="188"/>
      <c r="G7" s="188"/>
      <c r="H7" s="188"/>
      <c r="I7" s="188"/>
      <c r="J7" s="188"/>
    </row>
    <row r="8" spans="2:16" x14ac:dyDescent="0.25">
      <c r="P8" s="189" t="s">
        <v>70</v>
      </c>
    </row>
    <row r="9" spans="2:16" s="21" customFormat="1" x14ac:dyDescent="0.2">
      <c r="B9" s="711" t="s">
        <v>2</v>
      </c>
      <c r="C9" s="714" t="s">
        <v>71</v>
      </c>
      <c r="D9" s="716" t="s">
        <v>72</v>
      </c>
      <c r="E9" s="717"/>
      <c r="F9" s="718"/>
      <c r="G9" s="716" t="s">
        <v>73</v>
      </c>
      <c r="H9" s="717"/>
      <c r="I9" s="717"/>
      <c r="J9" s="717"/>
      <c r="K9" s="718"/>
      <c r="L9" s="719" t="s">
        <v>74</v>
      </c>
      <c r="M9" s="719"/>
      <c r="N9" s="719"/>
      <c r="O9" s="719"/>
      <c r="P9" s="719" t="s">
        <v>75</v>
      </c>
    </row>
    <row r="10" spans="2:16" s="21" customFormat="1" ht="28.5" x14ac:dyDescent="0.2">
      <c r="B10" s="712"/>
      <c r="C10" s="714"/>
      <c r="D10" s="22" t="s">
        <v>76</v>
      </c>
      <c r="E10" s="23" t="s">
        <v>77</v>
      </c>
      <c r="F10" s="23" t="s">
        <v>78</v>
      </c>
      <c r="G10" s="23" t="s">
        <v>79</v>
      </c>
      <c r="H10" s="23" t="s">
        <v>80</v>
      </c>
      <c r="I10" s="23" t="s">
        <v>81</v>
      </c>
      <c r="J10" s="23" t="s">
        <v>82</v>
      </c>
      <c r="K10" s="23" t="s">
        <v>83</v>
      </c>
      <c r="L10" s="23" t="s">
        <v>84</v>
      </c>
      <c r="M10" s="23" t="s">
        <v>85</v>
      </c>
      <c r="N10" s="23" t="s">
        <v>86</v>
      </c>
      <c r="O10" s="23" t="s">
        <v>87</v>
      </c>
      <c r="P10" s="719"/>
    </row>
    <row r="11" spans="2:16" s="21" customFormat="1" x14ac:dyDescent="0.2">
      <c r="B11" s="768"/>
      <c r="C11" s="769"/>
      <c r="D11" s="23" t="s">
        <v>88</v>
      </c>
      <c r="E11" s="23" t="s">
        <v>89</v>
      </c>
      <c r="F11" s="23" t="s">
        <v>90</v>
      </c>
      <c r="G11" s="23" t="s">
        <v>91</v>
      </c>
      <c r="H11" s="23" t="s">
        <v>92</v>
      </c>
      <c r="I11" s="23" t="s">
        <v>93</v>
      </c>
      <c r="J11" s="23" t="s">
        <v>94</v>
      </c>
      <c r="K11" s="23" t="s">
        <v>95</v>
      </c>
      <c r="L11" s="23" t="s">
        <v>96</v>
      </c>
      <c r="M11" s="23" t="s">
        <v>96</v>
      </c>
      <c r="N11" s="23" t="s">
        <v>96</v>
      </c>
      <c r="O11" s="23" t="s">
        <v>96</v>
      </c>
      <c r="P11" s="770"/>
    </row>
    <row r="12" spans="2:16" s="196" customFormat="1" x14ac:dyDescent="0.2">
      <c r="B12" s="190">
        <v>1</v>
      </c>
      <c r="C12" s="191" t="s">
        <v>252</v>
      </c>
      <c r="D12" s="192">
        <v>0</v>
      </c>
      <c r="E12" s="193">
        <f>0</f>
        <v>0</v>
      </c>
      <c r="F12" s="193">
        <f>E12-D12</f>
        <v>0</v>
      </c>
      <c r="G12" s="193">
        <v>0</v>
      </c>
      <c r="H12" s="194">
        <f>0</f>
        <v>0</v>
      </c>
      <c r="I12" s="194">
        <v>0</v>
      </c>
      <c r="J12" s="194">
        <f>H12+I12</f>
        <v>0</v>
      </c>
      <c r="K12" s="193">
        <f>J12-G12</f>
        <v>0</v>
      </c>
      <c r="L12" s="194">
        <f>0</f>
        <v>0</v>
      </c>
      <c r="M12" s="194">
        <f>0</f>
        <v>0</v>
      </c>
      <c r="N12" s="194">
        <f>0</f>
        <v>0</v>
      </c>
      <c r="O12" s="194">
        <f>0</f>
        <v>0</v>
      </c>
      <c r="P12" s="195"/>
    </row>
    <row r="13" spans="2:16" s="196" customFormat="1" x14ac:dyDescent="0.2">
      <c r="B13" s="190"/>
      <c r="C13" s="191"/>
      <c r="D13" s="192"/>
      <c r="E13" s="193"/>
      <c r="F13" s="193">
        <f>E13-D13</f>
        <v>0</v>
      </c>
      <c r="G13" s="193"/>
      <c r="H13" s="194"/>
      <c r="I13" s="194"/>
      <c r="J13" s="194">
        <f>H13+I13</f>
        <v>0</v>
      </c>
      <c r="K13" s="193">
        <f>J13-G13</f>
        <v>0</v>
      </c>
      <c r="L13" s="194"/>
      <c r="M13" s="194"/>
      <c r="N13" s="194"/>
      <c r="O13" s="194"/>
      <c r="P13" s="195"/>
    </row>
    <row r="14" spans="2:16" s="196" customFormat="1" x14ac:dyDescent="0.2">
      <c r="B14" s="190">
        <f>B12+1</f>
        <v>2</v>
      </c>
      <c r="C14" s="197" t="s">
        <v>253</v>
      </c>
      <c r="D14" s="192">
        <f>0.02</f>
        <v>0.02</v>
      </c>
      <c r="E14" s="198">
        <f>'F4'!E22</f>
        <v>2.2161699999999999E-2</v>
      </c>
      <c r="F14" s="193">
        <f>E14-D14</f>
        <v>2.161699999999999E-3</v>
      </c>
      <c r="G14" s="192">
        <v>0</v>
      </c>
      <c r="H14" s="198">
        <f>'F4'!I22</f>
        <v>6.2516976000000002E-2</v>
      </c>
      <c r="I14" s="198">
        <f>'F4'!M22</f>
        <v>6.3955799999999993E-2</v>
      </c>
      <c r="J14" s="194">
        <f>H14+I14</f>
        <v>0.12647277600000001</v>
      </c>
      <c r="K14" s="193">
        <f>J14-G14</f>
        <v>0.12647277600000001</v>
      </c>
      <c r="L14" s="198">
        <f>'F4'!Q22</f>
        <v>2</v>
      </c>
      <c r="M14" s="198">
        <f>'F4'!E36</f>
        <v>0</v>
      </c>
      <c r="N14" s="198">
        <f>'F4'!I36</f>
        <v>0</v>
      </c>
      <c r="O14" s="198">
        <f>'F4'!M36</f>
        <v>0</v>
      </c>
      <c r="P14" s="197"/>
    </row>
    <row r="15" spans="2:16" s="196" customFormat="1" x14ac:dyDescent="0.2">
      <c r="B15" s="190">
        <f>B14+1</f>
        <v>3</v>
      </c>
      <c r="C15" s="197" t="s">
        <v>254</v>
      </c>
      <c r="D15" s="192"/>
      <c r="E15" s="198"/>
      <c r="F15" s="193">
        <f>E15-D15</f>
        <v>0</v>
      </c>
      <c r="G15" s="192"/>
      <c r="H15" s="198"/>
      <c r="I15" s="198"/>
      <c r="J15" s="194">
        <f>H15+I15</f>
        <v>0</v>
      </c>
      <c r="K15" s="193">
        <f>J15-G15</f>
        <v>0</v>
      </c>
      <c r="L15" s="198"/>
      <c r="M15" s="198"/>
      <c r="N15" s="198"/>
      <c r="O15" s="198"/>
      <c r="P15" s="197"/>
    </row>
    <row r="16" spans="2:16" s="199" customFormat="1" x14ac:dyDescent="0.2">
      <c r="B16" s="190">
        <f>B15+1</f>
        <v>4</v>
      </c>
      <c r="C16" s="197" t="s">
        <v>255</v>
      </c>
      <c r="D16" s="192">
        <f>D14+D15</f>
        <v>0.02</v>
      </c>
      <c r="E16" s="192">
        <f>E14+E15</f>
        <v>2.2161699999999999E-2</v>
      </c>
      <c r="F16" s="193">
        <f>E16-D16</f>
        <v>2.161699999999999E-3</v>
      </c>
      <c r="G16" s="192">
        <f>G14+G15</f>
        <v>0</v>
      </c>
      <c r="H16" s="192">
        <f>H14+H15</f>
        <v>6.2516976000000002E-2</v>
      </c>
      <c r="I16" s="192">
        <f>I14+I15</f>
        <v>6.3955799999999993E-2</v>
      </c>
      <c r="J16" s="194">
        <f>H16+I16</f>
        <v>0.12647277600000001</v>
      </c>
      <c r="K16" s="193">
        <f>J16-G16</f>
        <v>0.12647277600000001</v>
      </c>
      <c r="L16" s="192">
        <f>L14+L15</f>
        <v>2</v>
      </c>
      <c r="M16" s="192">
        <f>M14+M15</f>
        <v>0</v>
      </c>
      <c r="N16" s="192">
        <f>N14+N15</f>
        <v>0</v>
      </c>
      <c r="O16" s="192">
        <f>O14+O15</f>
        <v>0</v>
      </c>
      <c r="P16" s="197"/>
    </row>
    <row r="17" spans="1:12" s="184" customFormat="1" x14ac:dyDescent="0.2">
      <c r="B17" s="200"/>
      <c r="C17" s="201"/>
      <c r="D17" s="202"/>
      <c r="E17" s="203"/>
      <c r="F17" s="203"/>
      <c r="G17" s="203"/>
      <c r="H17" s="203"/>
      <c r="I17" s="203"/>
      <c r="J17" s="203"/>
      <c r="K17" s="203"/>
      <c r="L17" s="203"/>
    </row>
    <row r="18" spans="1:12" s="204" customFormat="1" x14ac:dyDescent="0.25">
      <c r="A18" s="181"/>
      <c r="B18" s="21" t="s">
        <v>119</v>
      </c>
      <c r="H18" s="181"/>
      <c r="I18" s="181"/>
      <c r="J18" s="181"/>
      <c r="K18" s="181"/>
      <c r="L18" s="181"/>
    </row>
    <row r="19" spans="1:12" s="204" customFormat="1" x14ac:dyDescent="0.25">
      <c r="A19" s="181"/>
      <c r="B19" s="21"/>
      <c r="C19" s="204" t="s">
        <v>256</v>
      </c>
      <c r="H19" s="181"/>
      <c r="I19" s="181"/>
      <c r="J19" s="181"/>
      <c r="K19" s="181"/>
      <c r="L19" s="181"/>
    </row>
  </sheetData>
  <mergeCells count="6">
    <mergeCell ref="P9:P11"/>
    <mergeCell ref="B9:B11"/>
    <mergeCell ref="C9:C11"/>
    <mergeCell ref="D9:F9"/>
    <mergeCell ref="G9:K9"/>
    <mergeCell ref="L9:O9"/>
  </mergeCells>
  <pageMargins left="1.02" right="0.25" top="1" bottom="1" header="0.25" footer="0.25"/>
  <pageSetup paperSize="9" scale="48" orientation="landscape" r:id="rId1"/>
  <headerFooter alignWithMargins="0">
    <oddHeader>&amp;F</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32</vt:i4>
      </vt:variant>
      <vt:variant>
        <vt:lpstr>Named Ranges</vt:lpstr>
      </vt:variant>
      <vt:variant>
        <vt:i4>34</vt:i4>
      </vt:variant>
    </vt:vector>
  </HeadingPairs>
  <TitlesOfParts>
    <vt:vector size="66" baseType="lpstr">
      <vt:lpstr>Index</vt:lpstr>
      <vt:lpstr>F1 </vt:lpstr>
      <vt:lpstr>F2</vt:lpstr>
      <vt:lpstr>F2.1 </vt:lpstr>
      <vt:lpstr>F2.2</vt:lpstr>
      <vt:lpstr>F2.3</vt:lpstr>
      <vt:lpstr>F2.4</vt:lpstr>
      <vt:lpstr>F2.5</vt:lpstr>
      <vt:lpstr>F3</vt:lpstr>
      <vt:lpstr>F3.1</vt:lpstr>
      <vt:lpstr>F3.2</vt:lpstr>
      <vt:lpstr>F3.3</vt:lpstr>
      <vt:lpstr>F4</vt:lpstr>
      <vt:lpstr>F5</vt:lpstr>
      <vt:lpstr>F6</vt:lpstr>
      <vt:lpstr>F7</vt:lpstr>
      <vt:lpstr>F8</vt:lpstr>
      <vt:lpstr>F9</vt:lpstr>
      <vt:lpstr>F10</vt:lpstr>
      <vt:lpstr>F11</vt:lpstr>
      <vt:lpstr>F12</vt:lpstr>
      <vt:lpstr>F13</vt:lpstr>
      <vt:lpstr>F14</vt:lpstr>
      <vt:lpstr>F15.1</vt:lpstr>
      <vt:lpstr>F15.2</vt:lpstr>
      <vt:lpstr>F15.3</vt:lpstr>
      <vt:lpstr>F15.4</vt:lpstr>
      <vt:lpstr>F15.5</vt:lpstr>
      <vt:lpstr>F15.6</vt:lpstr>
      <vt:lpstr>F 15.7</vt:lpstr>
      <vt:lpstr>F15.8</vt:lpstr>
      <vt:lpstr>F15.9</vt:lpstr>
      <vt:lpstr>'F 15.7'!Print_Area</vt:lpstr>
      <vt:lpstr>'F10'!Print_Area</vt:lpstr>
      <vt:lpstr>'F12'!Print_Area</vt:lpstr>
      <vt:lpstr>'F14'!Print_Area</vt:lpstr>
      <vt:lpstr>F15.1!Print_Area</vt:lpstr>
      <vt:lpstr>F15.2!Print_Area</vt:lpstr>
      <vt:lpstr>F15.3!Print_Area</vt:lpstr>
      <vt:lpstr>F15.4!Print_Area</vt:lpstr>
      <vt:lpstr>F15.5!Print_Area</vt:lpstr>
      <vt:lpstr>F15.6!Print_Area</vt:lpstr>
      <vt:lpstr>F15.8!Print_Area</vt:lpstr>
      <vt:lpstr>F15.9!Print_Area</vt:lpstr>
      <vt:lpstr>'F2'!Print_Area</vt:lpstr>
      <vt:lpstr>'F2.1 '!Print_Area</vt:lpstr>
      <vt:lpstr>F2.2!Print_Area</vt:lpstr>
      <vt:lpstr>F2.3!Print_Area</vt:lpstr>
      <vt:lpstr>F2.4!Print_Area</vt:lpstr>
      <vt:lpstr>F2.5!Print_Area</vt:lpstr>
      <vt:lpstr>'F3'!Print_Area</vt:lpstr>
      <vt:lpstr>F3.1!Print_Area</vt:lpstr>
      <vt:lpstr>F3.2!Print_Area</vt:lpstr>
      <vt:lpstr>F3.3!Print_Area</vt:lpstr>
      <vt:lpstr>'F4'!Print_Area</vt:lpstr>
      <vt:lpstr>'F5'!Print_Area</vt:lpstr>
      <vt:lpstr>'F6'!Print_Area</vt:lpstr>
      <vt:lpstr>'F7'!Print_Area</vt:lpstr>
      <vt:lpstr>'F8'!Print_Area</vt:lpstr>
      <vt:lpstr>Index!Print_Area</vt:lpstr>
      <vt:lpstr>'F2.1 '!Print_Titles</vt:lpstr>
      <vt:lpstr>F2.3!Print_Titles</vt:lpstr>
      <vt:lpstr>F3.1!Print_Titles</vt:lpstr>
      <vt:lpstr>'F4'!Print_Titles</vt:lpstr>
      <vt:lpstr>'F5'!Print_Titles</vt:lpstr>
      <vt:lpstr>'F6'!Print_Titles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sanjay.agarwal</dc:creator>
  <cp:lastModifiedBy>sanjay.agarwal</cp:lastModifiedBy>
  <dcterms:created xsi:type="dcterms:W3CDTF">2016-03-14T06:16:55Z</dcterms:created>
  <dcterms:modified xsi:type="dcterms:W3CDTF">2016-03-14T06:36:44Z</dcterms:modified>
</cp:coreProperties>
</file>