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riti Pradhan\Desktop\Power Trading\Power Transmission\"/>
    </mc:Choice>
  </mc:AlternateContent>
  <bookViews>
    <workbookView xWindow="0" yWindow="0" windowWidth="28800" windowHeight="12345" tabRatio="726" activeTab="10"/>
  </bookViews>
  <sheets>
    <sheet name="Index" sheetId="25" r:id="rId1"/>
    <sheet name="F1" sheetId="4" r:id="rId2"/>
    <sheet name="F2" sheetId="5" r:id="rId3"/>
    <sheet name="F2.1 " sheetId="32" r:id="rId4"/>
    <sheet name="F2.2" sheetId="33" r:id="rId5"/>
    <sheet name="F2.3" sheetId="6" r:id="rId6"/>
    <sheet name="F2.4" sheetId="7" r:id="rId7"/>
    <sheet name="F2.5" sheetId="8" r:id="rId8"/>
    <sheet name="F3" sheetId="28" r:id="rId9"/>
    <sheet name="F4" sheetId="29" r:id="rId10"/>
    <sheet name="F5" sheetId="9" r:id="rId11"/>
    <sheet name="F6" sheetId="10" r:id="rId12"/>
    <sheet name="F7" sheetId="24" r:id="rId13"/>
    <sheet name="F8" sheetId="15" r:id="rId14"/>
    <sheet name="F9" sheetId="1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_SCH6">'[1]04REL'!#REF!</definedName>
    <definedName name="A">#REF!</definedName>
    <definedName name="ADL.63">[2]Addl.40!$A$38:$I$284</definedName>
    <definedName name="D">#N/A</definedName>
    <definedName name="dpc">'[3]dpc cost'!$D$1</definedName>
    <definedName name="E_315MVA_Addl_Page1">#REF!</definedName>
    <definedName name="E_315MVA_Addl_Page2">#REF!</definedName>
    <definedName name="Fuel_Exp_CY">#REF!</definedName>
    <definedName name="Fuel_Exp_EY">#REF!</definedName>
    <definedName name="Fuel_Exp_PY">#REF!</definedName>
    <definedName name="Intt_Charge_cY">#REF!,#REF!</definedName>
    <definedName name="Intt_Charge_cy_1">'[4]A 3.7'!$H$35,'[4]A 3.7'!$H$44</definedName>
    <definedName name="Intt_Charge_eY">#REF!,#REF!</definedName>
    <definedName name="Intt_Charge_ey_1">'[4]A 3.7'!$I$35,'[4]A 3.7'!$I$44</definedName>
    <definedName name="Intt_Charge_PY">#REF!,#REF!</definedName>
    <definedName name="Intt_Charge_py_1">'[4]A 3.7'!$G$35,'[4]A 3.7'!$G$44</definedName>
    <definedName name="K2000_">#N/A</definedName>
    <definedName name="Pop_Ratio">#REF!</definedName>
    <definedName name="_xlnm.Print_Area" localSheetId="3">'F2.1 '!$A$1:$P$51</definedName>
    <definedName name="_xlnm.Print_Area" localSheetId="4">F2.2!$A$1:$I$38</definedName>
    <definedName name="_xlnm.Print_Area" localSheetId="8">'F3'!$B$2:$O$52</definedName>
    <definedName name="_xlnm.Print_Area" localSheetId="9">'F4'!$B$23:$J$34</definedName>
    <definedName name="_xlnm.Print_Area" localSheetId="10">'F5'!$B$89:$AF$103</definedName>
    <definedName name="_xlnm.Print_Area" localSheetId="11">'F6'!$B$47:$D$76</definedName>
    <definedName name="_xlnm.Print_Area" localSheetId="14">'F9'!$B$2:$L$24</definedName>
    <definedName name="_xlnm.Print_Area" localSheetId="0">Index!$B$2:$D$22</definedName>
    <definedName name="_xlnm.Print_Titles" localSheetId="3">'F2.1 '!$3:$10</definedName>
    <definedName name="_xlnm.Print_Titles" localSheetId="9">'F4'!$2:$5</definedName>
    <definedName name="_xlnm.Print_Titles" localSheetId="11">'F6'!$2:$5</definedName>
    <definedName name="q">'[5]A 3.7'!$I$35,'[5]A 3.7'!$I$44</definedName>
    <definedName name="shft1">[3]SUMMERY!$P$1</definedName>
    <definedName name="shftI">[6]SUMMERY!$P$1</definedName>
    <definedName name="X1_">#REF!</definedName>
    <definedName name="YEAR" localSheetId="3">#REF!</definedName>
    <definedName name="YEAR" localSheetId="4">#REF!</definedName>
    <definedName name="YEAR">#REF!</definedName>
    <definedName name="Year1">#REF!</definedName>
  </definedNames>
  <calcPr calcId="162913" iterate="1"/>
</workbook>
</file>

<file path=xl/calcChain.xml><?xml version="1.0" encoding="utf-8"?>
<calcChain xmlns="http://schemas.openxmlformats.org/spreadsheetml/2006/main">
  <c r="F33" i="4" l="1"/>
  <c r="E33" i="4"/>
  <c r="F32" i="29" l="1"/>
  <c r="G32" i="29"/>
  <c r="D11" i="5" l="1"/>
  <c r="D10" i="5"/>
  <c r="E10" i="5" s="1"/>
  <c r="D18" i="5"/>
  <c r="D20" i="5" s="1"/>
  <c r="E12" i="5" l="1"/>
  <c r="F10" i="5"/>
  <c r="D12" i="5"/>
  <c r="B30" i="4"/>
  <c r="B31" i="4" s="1"/>
  <c r="B32" i="4" s="1"/>
  <c r="B33" i="4" s="1"/>
  <c r="B34" i="4" s="1"/>
  <c r="G10" i="5" l="1"/>
  <c r="G12" i="5" s="1"/>
  <c r="F12" i="5"/>
  <c r="F18" i="5"/>
  <c r="F20" i="5" s="1"/>
  <c r="M49" i="32"/>
  <c r="J49" i="32"/>
  <c r="G49" i="32"/>
  <c r="D49" i="32"/>
  <c r="D31" i="32"/>
  <c r="H53" i="10" l="1"/>
  <c r="D50" i="32"/>
  <c r="E12" i="4" s="1"/>
  <c r="G16" i="15"/>
  <c r="F16" i="15"/>
  <c r="H20" i="4" l="1"/>
  <c r="G20" i="4"/>
  <c r="M32" i="29" l="1"/>
  <c r="L32" i="29"/>
  <c r="K32" i="29"/>
  <c r="O38" i="28"/>
  <c r="K38" i="28"/>
  <c r="J34" i="28"/>
  <c r="L34" i="28" s="1"/>
  <c r="N34" i="28" s="1"/>
  <c r="N18" i="28"/>
  <c r="M38" i="28" l="1"/>
  <c r="M18" i="29" l="1"/>
  <c r="M100" i="9"/>
  <c r="M99" i="9"/>
  <c r="Q100" i="9"/>
  <c r="Q99" i="9"/>
  <c r="J52" i="9"/>
  <c r="H52" i="9"/>
  <c r="I26" i="9"/>
  <c r="F98" i="9" l="1"/>
  <c r="D98" i="9" l="1"/>
  <c r="M98" i="9"/>
  <c r="V18" i="9"/>
  <c r="R18" i="9"/>
  <c r="D99" i="9"/>
  <c r="D100" i="9"/>
  <c r="D101" i="9"/>
  <c r="I98" i="9" l="1"/>
  <c r="M103" i="9"/>
  <c r="Q18" i="9"/>
  <c r="Q98" i="9"/>
  <c r="Q103" i="9" s="1"/>
  <c r="U14" i="9"/>
  <c r="U18" i="9" s="1"/>
  <c r="U98" i="9" l="1"/>
  <c r="H22" i="15"/>
  <c r="I22" i="15"/>
  <c r="H18" i="15"/>
  <c r="H24" i="16"/>
  <c r="G24" i="16"/>
  <c r="K16" i="15"/>
  <c r="K18" i="15" s="1"/>
  <c r="J22" i="15"/>
  <c r="K22" i="15"/>
  <c r="G18" i="15"/>
  <c r="I18" i="15"/>
  <c r="I30" i="15" s="1"/>
  <c r="J16" i="15" l="1"/>
  <c r="J18" i="15" s="1"/>
  <c r="J30" i="15" s="1"/>
  <c r="I14" i="16"/>
  <c r="H30" i="15"/>
  <c r="K30" i="15"/>
  <c r="G30" i="15"/>
  <c r="E24" i="16" l="1"/>
  <c r="F24" i="16"/>
  <c r="I24" i="16"/>
  <c r="D24" i="16"/>
  <c r="E23" i="10"/>
  <c r="E25" i="10" s="1"/>
  <c r="N15" i="28" l="1"/>
  <c r="I20" i="29"/>
  <c r="H20" i="29"/>
  <c r="G18" i="5"/>
  <c r="G20" i="5" s="1"/>
  <c r="I53" i="10" s="1"/>
  <c r="E18" i="5"/>
  <c r="E20" i="5" s="1"/>
  <c r="E49" i="28" l="1"/>
  <c r="D49" i="28"/>
  <c r="I38" i="28"/>
  <c r="J24" i="16" l="1"/>
  <c r="E13" i="32" l="1"/>
  <c r="F13" i="32" s="1"/>
  <c r="G13" i="32" s="1"/>
  <c r="H13" i="32" l="1"/>
  <c r="I13" i="32" s="1"/>
  <c r="J13" i="32" s="1"/>
  <c r="G31" i="32"/>
  <c r="G50" i="32" s="1"/>
  <c r="F12" i="4" s="1"/>
  <c r="F18" i="15"/>
  <c r="F30" i="15" s="1"/>
  <c r="K13" i="32" l="1"/>
  <c r="L13" i="32" s="1"/>
  <c r="M13" i="32" s="1"/>
  <c r="J31" i="32"/>
  <c r="J50" i="32" s="1"/>
  <c r="G12" i="4" s="1"/>
  <c r="E101" i="9"/>
  <c r="E100" i="9"/>
  <c r="E99" i="9"/>
  <c r="E98" i="9"/>
  <c r="N13" i="32" l="1"/>
  <c r="O13" i="32" s="1"/>
  <c r="M31" i="32"/>
  <c r="M50" i="32" s="1"/>
  <c r="H12" i="4" s="1"/>
  <c r="I29" i="9" l="1"/>
  <c r="F101" i="9"/>
  <c r="I28" i="9"/>
  <c r="F100" i="9"/>
  <c r="I27" i="9"/>
  <c r="F99" i="9"/>
  <c r="U99" i="9"/>
  <c r="I99" i="9"/>
  <c r="E103" i="9"/>
  <c r="D30" i="9"/>
  <c r="H41" i="9"/>
  <c r="H30" i="9"/>
  <c r="E29" i="9"/>
  <c r="E28" i="9"/>
  <c r="E27" i="9"/>
  <c r="G99" i="9" l="1"/>
  <c r="H99" i="9" s="1"/>
  <c r="K27" i="9"/>
  <c r="D38" i="9" s="1"/>
  <c r="Z18" i="9" l="1"/>
  <c r="Y18" i="9"/>
  <c r="N18" i="9"/>
  <c r="M18" i="9"/>
  <c r="J18" i="9"/>
  <c r="I18" i="9"/>
  <c r="F18" i="9"/>
  <c r="E18" i="9"/>
  <c r="G17" i="9"/>
  <c r="G15" i="9"/>
  <c r="L27" i="9" s="1"/>
  <c r="E38" i="9" s="1"/>
  <c r="M20" i="29"/>
  <c r="L20" i="29"/>
  <c r="K20" i="29"/>
  <c r="J20" i="29"/>
  <c r="E19" i="8"/>
  <c r="E21" i="8" s="1"/>
  <c r="E30" i="6"/>
  <c r="E32" i="6" s="1"/>
  <c r="H15" i="9" l="1"/>
  <c r="F19" i="8"/>
  <c r="F21" i="8" s="1"/>
  <c r="L31" i="7"/>
  <c r="L33" i="7" s="1"/>
  <c r="F30" i="6"/>
  <c r="F32" i="6" s="1"/>
  <c r="E46" i="28"/>
  <c r="D46" i="28"/>
  <c r="E32" i="28"/>
  <c r="F36" i="4" l="1"/>
  <c r="K15" i="9"/>
  <c r="T15" i="9" s="1"/>
  <c r="H15" i="33"/>
  <c r="G15" i="33"/>
  <c r="F15" i="33"/>
  <c r="E15" i="33"/>
  <c r="I38" i="9" l="1"/>
  <c r="K38" i="9" s="1"/>
  <c r="D49" i="9" s="1"/>
  <c r="L15" i="9"/>
  <c r="F37" i="4"/>
  <c r="F38" i="4" s="1"/>
  <c r="F29" i="4" s="1"/>
  <c r="F53" i="32"/>
  <c r="G53" i="32"/>
  <c r="D53" i="32"/>
  <c r="E53" i="32"/>
  <c r="H49" i="9" l="1"/>
  <c r="I49" i="9" s="1"/>
  <c r="N99" i="9"/>
  <c r="G53" i="10"/>
  <c r="L38" i="9"/>
  <c r="E49" i="9" s="1"/>
  <c r="O15" i="9"/>
  <c r="P15" i="9" l="1"/>
  <c r="B53" i="10"/>
  <c r="B54" i="10" s="1"/>
  <c r="B55" i="10" s="1"/>
  <c r="B57" i="10" s="1"/>
  <c r="B58" i="10" s="1"/>
  <c r="F28" i="15"/>
  <c r="F24" i="15"/>
  <c r="G14" i="15" s="1"/>
  <c r="H24" i="4"/>
  <c r="G24" i="4"/>
  <c r="F24" i="4"/>
  <c r="E24" i="4"/>
  <c r="S15" i="9" l="1"/>
  <c r="W15" i="9" s="1"/>
  <c r="R99" i="9"/>
  <c r="G28" i="15"/>
  <c r="G24" i="15"/>
  <c r="G101" i="9"/>
  <c r="H101" i="9" s="1"/>
  <c r="X15" i="9" l="1"/>
  <c r="AA15" i="9" s="1"/>
  <c r="G71" i="9"/>
  <c r="I60" i="9"/>
  <c r="I81" i="9"/>
  <c r="J14" i="15"/>
  <c r="J28" i="15" s="1"/>
  <c r="H14" i="15"/>
  <c r="G100" i="9"/>
  <c r="C52" i="28"/>
  <c r="E52" i="28"/>
  <c r="D52" i="28"/>
  <c r="D38" i="28"/>
  <c r="G38" i="28"/>
  <c r="E38" i="28"/>
  <c r="M21" i="28"/>
  <c r="K21" i="28"/>
  <c r="N21" i="28"/>
  <c r="J24" i="15" l="1"/>
  <c r="K14" i="15" s="1"/>
  <c r="K24" i="15" s="1"/>
  <c r="I71" i="9"/>
  <c r="J99" i="9" s="1"/>
  <c r="K99" i="9" s="1"/>
  <c r="V99" i="9"/>
  <c r="Z99" i="9"/>
  <c r="H28" i="15"/>
  <c r="H32" i="15" s="1"/>
  <c r="H24" i="15"/>
  <c r="I14" i="15" s="1"/>
  <c r="H100" i="9"/>
  <c r="F32" i="28"/>
  <c r="L21" i="28"/>
  <c r="K28" i="15" l="1"/>
  <c r="K32" i="15" s="1"/>
  <c r="H22" i="4" s="1"/>
  <c r="T99" i="9"/>
  <c r="W99" i="9" s="1"/>
  <c r="X99" i="9" s="1"/>
  <c r="AA99" i="9" s="1"/>
  <c r="L99" i="9"/>
  <c r="O99" i="9" s="1"/>
  <c r="P99" i="9" s="1"/>
  <c r="I28" i="15"/>
  <c r="I32" i="15" s="1"/>
  <c r="I24" i="15"/>
  <c r="F38" i="28"/>
  <c r="H32" i="28"/>
  <c r="H38" i="28" s="1"/>
  <c r="J32" i="15"/>
  <c r="G22" i="4" s="1"/>
  <c r="G32" i="15"/>
  <c r="F22" i="4" s="1"/>
  <c r="F32" i="15"/>
  <c r="E22" i="4" s="1"/>
  <c r="I100" i="9"/>
  <c r="I103" i="9" s="1"/>
  <c r="J63" i="9"/>
  <c r="H63" i="9"/>
  <c r="J41" i="9"/>
  <c r="K29" i="9"/>
  <c r="S99" i="9" l="1"/>
  <c r="D40" i="9"/>
  <c r="K28" i="9"/>
  <c r="D39" i="9" s="1"/>
  <c r="J32" i="28"/>
  <c r="J38" i="28" l="1"/>
  <c r="L32" i="28"/>
  <c r="L38" i="28" s="1"/>
  <c r="G16" i="9"/>
  <c r="L28" i="9" s="1"/>
  <c r="E39" i="9" l="1"/>
  <c r="N32" i="28"/>
  <c r="N38" i="28" s="1"/>
  <c r="H17" i="9"/>
  <c r="L29" i="9"/>
  <c r="H16" i="9"/>
  <c r="E40" i="9" l="1"/>
  <c r="K17" i="9"/>
  <c r="T17" i="9" s="1"/>
  <c r="K16" i="9"/>
  <c r="T16" i="9" s="1"/>
  <c r="I39" i="9" l="1"/>
  <c r="I40" i="9"/>
  <c r="L17" i="9"/>
  <c r="L16" i="9"/>
  <c r="I50" i="9" l="1"/>
  <c r="N100" i="9"/>
  <c r="I51" i="9"/>
  <c r="N101" i="9"/>
  <c r="K39" i="9"/>
  <c r="D50" i="9" s="1"/>
  <c r="K40" i="9"/>
  <c r="D51" i="9" s="1"/>
  <c r="U100" i="9"/>
  <c r="U103" i="9" s="1"/>
  <c r="K51" i="9" l="1"/>
  <c r="D62" i="9" s="1"/>
  <c r="K50" i="9"/>
  <c r="L39" i="9"/>
  <c r="E50" i="9" s="1"/>
  <c r="L40" i="9"/>
  <c r="E51" i="9" s="1"/>
  <c r="Y101" i="9"/>
  <c r="Y103" i="9" s="1"/>
  <c r="D61" i="9" l="1"/>
  <c r="O16" i="9" l="1"/>
  <c r="B69" i="10"/>
  <c r="B70" i="10" s="1"/>
  <c r="B65" i="10"/>
  <c r="B66" i="10" s="1"/>
  <c r="P16" i="9" l="1"/>
  <c r="R100" i="9" s="1"/>
  <c r="L50" i="9"/>
  <c r="E61" i="9" s="1"/>
  <c r="O17" i="9"/>
  <c r="S16" i="9" l="1"/>
  <c r="W16" i="9" s="1"/>
  <c r="X16" i="9" s="1"/>
  <c r="AA16" i="9" s="1"/>
  <c r="L51" i="9"/>
  <c r="E62" i="9" s="1"/>
  <c r="G72" i="9"/>
  <c r="P17" i="9"/>
  <c r="I61" i="9"/>
  <c r="Z100" i="9" l="1"/>
  <c r="I72" i="9"/>
  <c r="V100" i="9"/>
  <c r="S17" i="9"/>
  <c r="W17" i="9" s="1"/>
  <c r="R101" i="9"/>
  <c r="K61" i="9"/>
  <c r="I82" i="9" l="1"/>
  <c r="X17" i="9"/>
  <c r="I83" i="9" s="1"/>
  <c r="D72" i="9"/>
  <c r="K72" i="9" s="1"/>
  <c r="L61" i="9"/>
  <c r="E72" i="9" s="1"/>
  <c r="J100" i="9"/>
  <c r="K100" i="9" s="1"/>
  <c r="G73" i="9"/>
  <c r="I62" i="9"/>
  <c r="K62" i="9" s="1"/>
  <c r="AA17" i="9" l="1"/>
  <c r="Z101" i="9"/>
  <c r="D82" i="9"/>
  <c r="L72" i="9"/>
  <c r="E82" i="9" s="1"/>
  <c r="D73" i="9"/>
  <c r="L62" i="9"/>
  <c r="E73" i="9" s="1"/>
  <c r="T100" i="9"/>
  <c r="W100" i="9" s="1"/>
  <c r="X100" i="9" s="1"/>
  <c r="AA100" i="9" s="1"/>
  <c r="L100" i="9"/>
  <c r="O100" i="9" s="1"/>
  <c r="P100" i="9" s="1"/>
  <c r="S100" i="9" s="1"/>
  <c r="I73" i="9"/>
  <c r="J101" i="9" s="1"/>
  <c r="K101" i="9" s="1"/>
  <c r="V101" i="9"/>
  <c r="K82" i="9"/>
  <c r="T101" i="9" l="1"/>
  <c r="W101" i="9" s="1"/>
  <c r="X101" i="9" s="1"/>
  <c r="AA101" i="9" s="1"/>
  <c r="L101" i="9"/>
  <c r="O101" i="9" s="1"/>
  <c r="P101" i="9" s="1"/>
  <c r="S101" i="9" s="1"/>
  <c r="L82" i="9"/>
  <c r="K31" i="7"/>
  <c r="K33" i="7" l="1"/>
  <c r="E36" i="4" l="1"/>
  <c r="E37" i="4" s="1"/>
  <c r="E38" i="4" s="1"/>
  <c r="E29" i="4" s="1"/>
  <c r="F53" i="10"/>
  <c r="E26" i="9" l="1"/>
  <c r="E30" i="9" s="1"/>
  <c r="G14" i="9"/>
  <c r="D18" i="9"/>
  <c r="D103" i="9" l="1"/>
  <c r="H14" i="9"/>
  <c r="G18" i="9"/>
  <c r="F103" i="9"/>
  <c r="G30" i="9"/>
  <c r="F15" i="10" s="1"/>
  <c r="F16" i="10" s="1"/>
  <c r="I37" i="9" l="1"/>
  <c r="G41" i="9"/>
  <c r="G15" i="10" s="1"/>
  <c r="G12" i="10"/>
  <c r="F18" i="10"/>
  <c r="F23" i="10" s="1"/>
  <c r="F25" i="10" s="1"/>
  <c r="E16" i="4" s="1"/>
  <c r="E19" i="4"/>
  <c r="F54" i="10"/>
  <c r="K14" i="9"/>
  <c r="T14" i="9" s="1"/>
  <c r="H18" i="9"/>
  <c r="K26" i="9"/>
  <c r="I30" i="9"/>
  <c r="E14" i="4" s="1"/>
  <c r="G98" i="9"/>
  <c r="G16" i="10" l="1"/>
  <c r="H12" i="10" s="1"/>
  <c r="G18" i="10"/>
  <c r="G23" i="10" s="1"/>
  <c r="G25" i="10" s="1"/>
  <c r="F16" i="4" s="1"/>
  <c r="H98" i="9"/>
  <c r="G103" i="9"/>
  <c r="L14" i="9"/>
  <c r="N98" i="9" s="1"/>
  <c r="N103" i="9" s="1"/>
  <c r="K18" i="9"/>
  <c r="G54" i="10" s="1"/>
  <c r="I41" i="9"/>
  <c r="F14" i="4" s="1"/>
  <c r="D37" i="9"/>
  <c r="K30" i="9"/>
  <c r="L26" i="9"/>
  <c r="K49" i="9" l="1"/>
  <c r="I48" i="9"/>
  <c r="G52" i="9"/>
  <c r="K37" i="9"/>
  <c r="D48" i="9" s="1"/>
  <c r="D52" i="9" s="1"/>
  <c r="D41" i="9"/>
  <c r="E37" i="9"/>
  <c r="E41" i="9" s="1"/>
  <c r="L30" i="9"/>
  <c r="O14" i="9"/>
  <c r="L18" i="9"/>
  <c r="F19" i="4"/>
  <c r="H103" i="9"/>
  <c r="P14" i="9" l="1"/>
  <c r="R98" i="9" s="1"/>
  <c r="R103" i="9" s="1"/>
  <c r="D60" i="9"/>
  <c r="K60" i="9" s="1"/>
  <c r="L49" i="9"/>
  <c r="E60" i="9" s="1"/>
  <c r="I52" i="9"/>
  <c r="K48" i="9"/>
  <c r="D59" i="9" s="1"/>
  <c r="P18" i="9"/>
  <c r="O18" i="9"/>
  <c r="K41" i="9"/>
  <c r="L37" i="9"/>
  <c r="E48" i="9" s="1"/>
  <c r="E52" i="9" s="1"/>
  <c r="I59" i="9" l="1"/>
  <c r="I63" i="9" s="1"/>
  <c r="G63" i="9"/>
  <c r="S14" i="9"/>
  <c r="S18" i="9" s="1"/>
  <c r="G70" i="9"/>
  <c r="I70" i="9" s="1"/>
  <c r="J98" i="9" s="1"/>
  <c r="D71" i="9"/>
  <c r="K71" i="9" s="1"/>
  <c r="L60" i="9"/>
  <c r="E71" i="9" s="1"/>
  <c r="L48" i="9"/>
  <c r="E59" i="9" s="1"/>
  <c r="E63" i="9" s="1"/>
  <c r="K52" i="9"/>
  <c r="K59" i="9"/>
  <c r="D70" i="9" s="1"/>
  <c r="D63" i="9"/>
  <c r="L41" i="9"/>
  <c r="L52" i="9" l="1"/>
  <c r="I74" i="9"/>
  <c r="G14" i="4" s="1"/>
  <c r="V98" i="9"/>
  <c r="V103" i="9" s="1"/>
  <c r="G74" i="9"/>
  <c r="H15" i="10" s="1"/>
  <c r="H16" i="10" s="1"/>
  <c r="K70" i="9"/>
  <c r="D80" i="9" s="1"/>
  <c r="D81" i="9"/>
  <c r="K81" i="9" s="1"/>
  <c r="L81" i="9" s="1"/>
  <c r="L71" i="9"/>
  <c r="E81" i="9" s="1"/>
  <c r="L59" i="9"/>
  <c r="E70" i="9" s="1"/>
  <c r="E74" i="9" s="1"/>
  <c r="J103" i="9"/>
  <c r="K98" i="9"/>
  <c r="K73" i="9"/>
  <c r="D74" i="9"/>
  <c r="W14" i="9"/>
  <c r="T18" i="9"/>
  <c r="K63" i="9"/>
  <c r="I12" i="10" l="1"/>
  <c r="H18" i="10"/>
  <c r="H23" i="10" s="1"/>
  <c r="H25" i="10" s="1"/>
  <c r="G16" i="4" s="1"/>
  <c r="L70" i="9"/>
  <c r="E80" i="9" s="1"/>
  <c r="D83" i="9"/>
  <c r="K83" i="9" s="1"/>
  <c r="L83" i="9" s="1"/>
  <c r="L73" i="9"/>
  <c r="E83" i="9" s="1"/>
  <c r="K74" i="9"/>
  <c r="L98" i="9"/>
  <c r="T98" i="9"/>
  <c r="K103" i="9"/>
  <c r="W18" i="9"/>
  <c r="X14" i="9"/>
  <c r="L63" i="9"/>
  <c r="D84" i="9" l="1"/>
  <c r="E84" i="9"/>
  <c r="L74" i="9"/>
  <c r="G19" i="4"/>
  <c r="H54" i="10"/>
  <c r="T103" i="9"/>
  <c r="W98" i="9"/>
  <c r="O98" i="9"/>
  <c r="L103" i="9"/>
  <c r="AA14" i="9"/>
  <c r="Z98" i="9"/>
  <c r="X18" i="9"/>
  <c r="AA18" i="9" l="1"/>
  <c r="I54" i="10" s="1"/>
  <c r="P98" i="9"/>
  <c r="O103" i="9"/>
  <c r="W103" i="9"/>
  <c r="X98" i="9"/>
  <c r="X103" i="9" s="1"/>
  <c r="G84" i="9"/>
  <c r="I15" i="10" s="1"/>
  <c r="I16" i="10" s="1"/>
  <c r="I18" i="10" s="1"/>
  <c r="I23" i="10" s="1"/>
  <c r="I25" i="10" s="1"/>
  <c r="H16" i="4" s="1"/>
  <c r="I80" i="9"/>
  <c r="H19" i="4"/>
  <c r="S98" i="9" l="1"/>
  <c r="S103" i="9" s="1"/>
  <c r="P103" i="9"/>
  <c r="I84" i="9"/>
  <c r="H14" i="4" s="1"/>
  <c r="K80" i="9"/>
  <c r="L80" i="9" s="1"/>
  <c r="Z103" i="9"/>
  <c r="AA98" i="9"/>
  <c r="AA103" i="9" s="1"/>
  <c r="K84" i="9" l="1"/>
  <c r="L84" i="9"/>
  <c r="E17" i="4"/>
  <c r="F17" i="4"/>
  <c r="G17" i="4"/>
  <c r="H17" i="4"/>
  <c r="E21" i="4"/>
  <c r="F21" i="4"/>
  <c r="G21" i="4"/>
  <c r="H21" i="4"/>
  <c r="E23" i="4"/>
  <c r="F23" i="4"/>
  <c r="G23" i="4"/>
  <c r="H23" i="4"/>
  <c r="E27" i="4"/>
  <c r="F27" i="4"/>
  <c r="G27" i="4"/>
  <c r="H27" i="4"/>
  <c r="E32" i="4"/>
  <c r="F32" i="4"/>
  <c r="E34" i="4"/>
  <c r="F34" i="4"/>
  <c r="G34" i="4"/>
  <c r="H34" i="4"/>
  <c r="F55" i="10"/>
  <c r="G55" i="10"/>
  <c r="H55" i="10"/>
  <c r="I55" i="10"/>
  <c r="F62" i="10"/>
  <c r="G62" i="10"/>
  <c r="H62" i="10"/>
  <c r="I62" i="10"/>
  <c r="F66" i="10"/>
  <c r="G66" i="10"/>
  <c r="H66" i="10"/>
  <c r="I66" i="10"/>
</calcChain>
</file>

<file path=xl/comments1.xml><?xml version="1.0" encoding="utf-8"?>
<comments xmlns="http://schemas.openxmlformats.org/spreadsheetml/2006/main">
  <authors>
    <author>Kadam, Chirag (IN - Mumbai)</author>
  </authors>
  <commentList>
    <comment ref="C20" authorId="0" shapeId="0">
      <text>
        <r>
          <rPr>
            <b/>
            <sz val="9"/>
            <color indexed="81"/>
            <rFont val="Tahoma"/>
            <family val="2"/>
          </rPr>
          <t>Kadam, Chirag (IN - Mumbai):</t>
        </r>
        <r>
          <rPr>
            <sz val="9"/>
            <color indexed="81"/>
            <rFont val="Tahoma"/>
            <family val="2"/>
          </rPr>
          <t xml:space="preserve">
Actuals
</t>
        </r>
      </text>
    </comment>
  </commentList>
</comments>
</file>

<file path=xl/sharedStrings.xml><?xml version="1.0" encoding="utf-8"?>
<sst xmlns="http://schemas.openxmlformats.org/spreadsheetml/2006/main" count="967" uniqueCount="403">
  <si>
    <t>Form 1:  Aggregate Revenue Requirement - Summary Sheet</t>
  </si>
  <si>
    <t>(Rs. Crore)</t>
  </si>
  <si>
    <t>S.No.</t>
  </si>
  <si>
    <t>Particulars</t>
  </si>
  <si>
    <t>Reference</t>
  </si>
  <si>
    <t>Remarks</t>
  </si>
  <si>
    <t>(Audited)</t>
  </si>
  <si>
    <t>Oct-Mar     (Estimated)</t>
  </si>
  <si>
    <t>April - March (Estimated)</t>
  </si>
  <si>
    <t>Order</t>
  </si>
  <si>
    <t>Difference</t>
  </si>
  <si>
    <t>(a)</t>
  </si>
  <si>
    <t>(b)</t>
  </si>
  <si>
    <t>(c)</t>
  </si>
  <si>
    <t xml:space="preserve"> (d)</t>
  </si>
  <si>
    <t>(e)</t>
  </si>
  <si>
    <t xml:space="preserve"> (f ) = (d) - (e)</t>
  </si>
  <si>
    <t>(h)</t>
  </si>
  <si>
    <t>Operation &amp; Maintenance Expenses</t>
  </si>
  <si>
    <t>Form 2</t>
  </si>
  <si>
    <t>Form 2.3</t>
  </si>
  <si>
    <t>Form 3</t>
  </si>
  <si>
    <t>Form 4</t>
  </si>
  <si>
    <t>Interest on Working Capital and on consumer security deposits</t>
  </si>
  <si>
    <t>Total Revenue Expenditure</t>
  </si>
  <si>
    <t>Return on Equity Capital</t>
  </si>
  <si>
    <t>Form 5</t>
  </si>
  <si>
    <t>Aggregate Revenue Requirement</t>
  </si>
  <si>
    <t>Less: Non Tariff Income</t>
  </si>
  <si>
    <t>Form 6</t>
  </si>
  <si>
    <t>Less: Income from Other Business</t>
  </si>
  <si>
    <t>Form 2 :  Operations and Maintenance Expenses</t>
  </si>
  <si>
    <t>A. Expenditure details</t>
  </si>
  <si>
    <t>Apr-Sep           (Audited)</t>
  </si>
  <si>
    <t xml:space="preserve">Gross Employee Expenses </t>
  </si>
  <si>
    <t>Less: Expenses Capitalised</t>
  </si>
  <si>
    <t xml:space="preserve">Net Employee Expenses </t>
  </si>
  <si>
    <t>A</t>
  </si>
  <si>
    <t>B</t>
  </si>
  <si>
    <t xml:space="preserve">Net A&amp;G Expenses </t>
  </si>
  <si>
    <t>Plant &amp; Machinery</t>
  </si>
  <si>
    <t>Gross R&amp;M Expenses</t>
  </si>
  <si>
    <t xml:space="preserve">Net R&amp;M Expenses </t>
  </si>
  <si>
    <t>Gross Fixed Assets at beginning of year</t>
  </si>
  <si>
    <t>R&amp;M Expenses as % of GFA at beginning of year</t>
  </si>
  <si>
    <t>(A) Gross Fixed Assets</t>
  </si>
  <si>
    <t>Balance at the beginning of the year</t>
  </si>
  <si>
    <t>Additions during the year</t>
  </si>
  <si>
    <t>Retirement of assets during the year</t>
  </si>
  <si>
    <t>Balance at the end of the year</t>
  </si>
  <si>
    <t>(f)</t>
  </si>
  <si>
    <t>(i) = (e) + (f) - (h)</t>
  </si>
  <si>
    <t>(j)</t>
  </si>
  <si>
    <t xml:space="preserve">(k) </t>
  </si>
  <si>
    <t>(l)</t>
  </si>
  <si>
    <t>(m) = (j) + (k) - (l)</t>
  </si>
  <si>
    <t>Total</t>
  </si>
  <si>
    <t>(o)</t>
  </si>
  <si>
    <t>(p)</t>
  </si>
  <si>
    <t>(q)</t>
  </si>
  <si>
    <t>(r) = (o) + (p) - (q)</t>
  </si>
  <si>
    <t>(s)</t>
  </si>
  <si>
    <t>(t)</t>
  </si>
  <si>
    <t>(u)</t>
  </si>
  <si>
    <t>(v) = (s) + (t) - (u)</t>
  </si>
  <si>
    <t>(B) Depreciation</t>
  </si>
  <si>
    <t>Accumulated depreciation at the beginning of the year</t>
  </si>
  <si>
    <t>Balance depreciation at the beginning of the year</t>
  </si>
  <si>
    <t>Withdrawals during the year</t>
  </si>
  <si>
    <t>Accumulated depreciation at the end of the year</t>
  </si>
  <si>
    <t>Balance depreciation at the end of the year</t>
  </si>
  <si>
    <t>Rate of depreciation (%)</t>
  </si>
  <si>
    <t>Depreciation during the year</t>
  </si>
  <si>
    <t>Arrears of depreciation written off during the year</t>
  </si>
  <si>
    <t>TOTAL</t>
  </si>
  <si>
    <t>(D) Net Fixed Assets</t>
  </si>
  <si>
    <t>(A) Existing Long-term Loans</t>
  </si>
  <si>
    <t>Source of Loan</t>
  </si>
  <si>
    <t>Gross Interest Expenses</t>
  </si>
  <si>
    <t xml:space="preserve">Net Interest Expenses </t>
  </si>
  <si>
    <t xml:space="preserve">                                     (Rs. Crore)</t>
  </si>
  <si>
    <t>(C) Other Interest &amp; Finance Charges</t>
  </si>
  <si>
    <t>Computation of Working Capital</t>
  </si>
  <si>
    <t>One-twelfth of the amount of Operations and Maintenance Expenses</t>
  </si>
  <si>
    <t xml:space="preserve">One-twelfth of the sum of the book value of stores, materials and supplies </t>
  </si>
  <si>
    <t xml:space="preserve">Less:  </t>
  </si>
  <si>
    <t>Amount of Security Deposit</t>
  </si>
  <si>
    <t>a</t>
  </si>
  <si>
    <t>b</t>
  </si>
  <si>
    <t>Total Working Capital</t>
  </si>
  <si>
    <t>Computation of working capital interest</t>
  </si>
  <si>
    <t>Rate of Interest (% p.a.)</t>
  </si>
  <si>
    <t xml:space="preserve">Interest on Working Capital </t>
  </si>
  <si>
    <t>Interest on Security Deposit</t>
  </si>
  <si>
    <t>Guarantee Charges</t>
  </si>
  <si>
    <t>Finance Charges</t>
  </si>
  <si>
    <t>Total Other Interest &amp; Finance Charges</t>
  </si>
  <si>
    <t>Actual</t>
  </si>
  <si>
    <t>Ref.</t>
  </si>
  <si>
    <t>Regulatory Equity at the beginning of the year</t>
  </si>
  <si>
    <t>Regulatory Equity at the end of the year</t>
  </si>
  <si>
    <t>Return Computation</t>
  </si>
  <si>
    <t>Return on Regulatory Equity at the beginning of the year</t>
  </si>
  <si>
    <t>Return on Equity portion of capital expenditure</t>
  </si>
  <si>
    <t>Total Return on Regulatory Equity</t>
  </si>
  <si>
    <t>(5)+(6)</t>
  </si>
  <si>
    <t>C</t>
  </si>
  <si>
    <t xml:space="preserve">Other Expenses </t>
  </si>
  <si>
    <t>Form 7</t>
  </si>
  <si>
    <t>From Transmission System users</t>
  </si>
  <si>
    <t>From Open Access Consumers</t>
  </si>
  <si>
    <t>Tittle</t>
  </si>
  <si>
    <t>Aggregate Revenue Requirement - Summary Sheet</t>
  </si>
  <si>
    <t>Form 1</t>
  </si>
  <si>
    <t>Assets &amp; Depreciation</t>
  </si>
  <si>
    <t>Interest Expenses</t>
  </si>
  <si>
    <t>Other Expenses</t>
  </si>
  <si>
    <t>Return on Regulatory Equity</t>
  </si>
  <si>
    <t>Form 8</t>
  </si>
  <si>
    <t>Form 9</t>
  </si>
  <si>
    <t>Jaigad PowerTransco Ltd</t>
  </si>
  <si>
    <t>No of Bays</t>
  </si>
  <si>
    <t>O&amp;M norm for bays (Rs. Lakhs per bay)</t>
  </si>
  <si>
    <t>Aggregate Revenue Requirement Application - Transmission</t>
  </si>
  <si>
    <t>One and half months of the expected revenue from transmission</t>
  </si>
  <si>
    <t xml:space="preserve">Current Year (FY 2009-10) </t>
  </si>
  <si>
    <t>NA</t>
  </si>
  <si>
    <t>Previous Year   (FY 2008-09)</t>
  </si>
  <si>
    <t>Expected Revenue from Line</t>
  </si>
  <si>
    <t>Annual Gross A&amp;G Expenses</t>
  </si>
  <si>
    <t>Total O&amp;M Expenses (for terminal bays)</t>
  </si>
  <si>
    <t>Estimates</t>
  </si>
  <si>
    <t>(d) = (a) + (b) - (c)</t>
  </si>
  <si>
    <t xml:space="preserve">(f) </t>
  </si>
  <si>
    <t>(g)</t>
  </si>
  <si>
    <t>(h) = (e) + (f) - (g)</t>
  </si>
  <si>
    <t>(i)</t>
  </si>
  <si>
    <t>(k)</t>
  </si>
  <si>
    <t>(l) = (i) + (j) - (k)</t>
  </si>
  <si>
    <t>(m)</t>
  </si>
  <si>
    <t>(n)</t>
  </si>
  <si>
    <t>(p) = (m) + (n) - (o)</t>
  </si>
  <si>
    <t>Project Number</t>
  </si>
  <si>
    <t>Tenure of Loan (years)</t>
  </si>
  <si>
    <t>Moratorium Period (years)</t>
  </si>
  <si>
    <t>Project Details</t>
  </si>
  <si>
    <t>Project Title</t>
  </si>
  <si>
    <t>Project Purpose</t>
  </si>
  <si>
    <t>Project Start Date</t>
  </si>
  <si>
    <t>Project Completion date 
(Scheduled)</t>
  </si>
  <si>
    <t>Cost of the Project</t>
  </si>
  <si>
    <t>Original</t>
  </si>
  <si>
    <t>Revised</t>
  </si>
  <si>
    <t xml:space="preserve">Actual </t>
  </si>
  <si>
    <t xml:space="preserve">Difference = Actual - Order </t>
  </si>
  <si>
    <t xml:space="preserve">Evacuation of power from 1200 MW JSWERL's Jaigad power project </t>
  </si>
  <si>
    <t>CAPITAL EXPENDITURE</t>
  </si>
  <si>
    <t>Till the beginning of the year</t>
  </si>
  <si>
    <t>Actual Incurred during the year</t>
  </si>
  <si>
    <t xml:space="preserve">(c) = (a) + (b) </t>
  </si>
  <si>
    <t>(d)</t>
  </si>
  <si>
    <t>Financing Plan</t>
  </si>
  <si>
    <t xml:space="preserve">SOURCE OF FINANCING FOR CAPITAL EXPENDITURE </t>
  </si>
  <si>
    <t>Internal Accruals</t>
  </si>
  <si>
    <t>Equity</t>
  </si>
  <si>
    <t>Debt</t>
  </si>
  <si>
    <t>Loan Amount</t>
  </si>
  <si>
    <t>Interest Rate (% p.a.)</t>
  </si>
  <si>
    <t>Loan Source</t>
  </si>
  <si>
    <t>Consortium of 6 banks led by SBI</t>
  </si>
  <si>
    <t>Capitalisation during the year</t>
  </si>
  <si>
    <t>Interest on Long-term Loan Capital</t>
  </si>
  <si>
    <t>D</t>
  </si>
  <si>
    <t>MERC/CAP/DPR/11/10/00616</t>
  </si>
  <si>
    <t>Business Plan Formats - Transmission</t>
  </si>
  <si>
    <t>Buisness Plan Formats - Transmission</t>
  </si>
  <si>
    <t>Form 9:  Non-tariff Income</t>
  </si>
  <si>
    <t>Rents</t>
  </si>
  <si>
    <t>Other/Miscellaneous receipts</t>
  </si>
  <si>
    <t>Interest on Contingency Reserve Investments</t>
  </si>
  <si>
    <t>Interest on Other Investments</t>
  </si>
  <si>
    <t>Ancillary and Incidental Income</t>
  </si>
  <si>
    <t>Interest on staff loans &amp; Advances</t>
  </si>
  <si>
    <t>Interest on advances to suppliers</t>
  </si>
  <si>
    <t>Dividend on Investments</t>
  </si>
  <si>
    <t>Sale of Scrap</t>
  </si>
  <si>
    <t>Royalty</t>
  </si>
  <si>
    <t>MYT 2nd Control Period</t>
  </si>
  <si>
    <t>Business Plan Format - Transmission</t>
  </si>
  <si>
    <t>Equity portion of capitalisation during the year</t>
  </si>
  <si>
    <t>Consumer Contribution and Grants used during the year for Capitalisation</t>
  </si>
  <si>
    <t>Reduction in Equity Capital on account of retirement / replacement of assets</t>
  </si>
  <si>
    <t>(1)+(3)-(4)-(5)</t>
  </si>
  <si>
    <t>15.5%*[(1)-(4)]</t>
  </si>
  <si>
    <t>15.5%*[(3)-(5)]/2</t>
  </si>
  <si>
    <t>Form 8:  Return on Regulatory Equity</t>
  </si>
  <si>
    <t>Form 7:  Other Expenses</t>
  </si>
  <si>
    <t>Opening Balance of Loan</t>
  </si>
  <si>
    <t>Loan Repayment during the year</t>
  </si>
  <si>
    <t>Closing Balance of Loan</t>
  </si>
  <si>
    <t>Applicable Interest Rate (%)</t>
  </si>
  <si>
    <t>Reduction in Loan Capital on account of retirement / replacement of assets</t>
  </si>
  <si>
    <t>Reduction in Interest expenses due to reduction of Loan Capital under Sl.7 above</t>
  </si>
  <si>
    <t>(B) New Loans</t>
  </si>
  <si>
    <t>Form 6: Interest Expenses</t>
  </si>
  <si>
    <t>Form 5: Assets &amp; Depreciation</t>
  </si>
  <si>
    <t>Business Plan Format- Transmission</t>
  </si>
  <si>
    <t>FY 2012-13</t>
  </si>
  <si>
    <t>FY 2013-14</t>
  </si>
  <si>
    <t>FY 2014-15</t>
  </si>
  <si>
    <t>FY 2015-16</t>
  </si>
  <si>
    <t>Form 4: Capitalization Plan</t>
  </si>
  <si>
    <t>S.No</t>
  </si>
  <si>
    <t>Project Code</t>
  </si>
  <si>
    <t>Debt Equity Ratio</t>
  </si>
  <si>
    <t>Date of Completion</t>
  </si>
  <si>
    <t>Benefits in Quantified Terms</t>
  </si>
  <si>
    <t>Capital Expenditure</t>
  </si>
  <si>
    <t>FY 2010-11</t>
  </si>
  <si>
    <t>FY 2011-12</t>
  </si>
  <si>
    <t>a) DPR Schemes</t>
  </si>
  <si>
    <t>Debt - 75%
Equity - 25%</t>
  </si>
  <si>
    <t>Physical Progress (%)</t>
  </si>
  <si>
    <t>Capitalisation</t>
  </si>
  <si>
    <t>Form 3:  Capital Expenditure Plan</t>
  </si>
  <si>
    <t xml:space="preserve">Particulars </t>
  </si>
  <si>
    <t>Form 2.1 :  Operation and Maintenance Expenses</t>
  </si>
  <si>
    <t>S. No.</t>
  </si>
  <si>
    <t>Particular</t>
  </si>
  <si>
    <t>Opening</t>
  </si>
  <si>
    <t>Closing</t>
  </si>
  <si>
    <t>Average</t>
  </si>
  <si>
    <t>Ckt. Km. Basis</t>
  </si>
  <si>
    <t>Ckt km length</t>
  </si>
  <si>
    <t>-HVDC</t>
  </si>
  <si>
    <t>-765 kV</t>
  </si>
  <si>
    <t>-above 66 kV and less than 400 kV</t>
  </si>
  <si>
    <t>-66 kV and below</t>
  </si>
  <si>
    <t>Applicable O&amp;M cost Norm for ckt-km :-  Rs Lakh / ckt-km</t>
  </si>
  <si>
    <t>-HVDC (Rs. Lakh)</t>
  </si>
  <si>
    <t>O&amp;M Expenses (ckt-km), Rs Crore</t>
  </si>
  <si>
    <t>Sub-total</t>
  </si>
  <si>
    <t>Bay basis</t>
  </si>
  <si>
    <t>d</t>
  </si>
  <si>
    <t>Number of Bays</t>
  </si>
  <si>
    <t>e</t>
  </si>
  <si>
    <t>Applicable O&amp;M Cost Norm for Bays (Rs. Lakh / Bay)
@ Rs ____Lakh per feeder bay</t>
  </si>
  <si>
    <t>f</t>
  </si>
  <si>
    <t>O&amp;M Expense (Bays), Rs Crore</t>
  </si>
  <si>
    <t>Total (A+B)</t>
  </si>
  <si>
    <t>Form 2.2:  Transmission Network Details</t>
  </si>
  <si>
    <t>Network details</t>
  </si>
  <si>
    <t>Transmission Line Length (Ckt. Km.)</t>
  </si>
  <si>
    <t>HVDC</t>
  </si>
  <si>
    <t>765 KV</t>
  </si>
  <si>
    <t>400 KV (Double Circuit Line)</t>
  </si>
  <si>
    <t>&gt;66 KV and &lt;400 KV</t>
  </si>
  <si>
    <t>66 KV and less</t>
  </si>
  <si>
    <t>No of Substations</t>
  </si>
  <si>
    <t>400 KV</t>
  </si>
  <si>
    <t>220 KV</t>
  </si>
  <si>
    <t>132 KV</t>
  </si>
  <si>
    <t>Total No of Bays</t>
  </si>
  <si>
    <t>Transformation Capacity</t>
  </si>
  <si>
    <t>Business Plan formats - Transmission</t>
  </si>
  <si>
    <t xml:space="preserve">Jaigad – New Koyna Transmission Line </t>
  </si>
  <si>
    <t xml:space="preserve">Jaigad – Karad Transmission Line </t>
  </si>
  <si>
    <t>Operation &amp; Maintenance Expenses (Line)</t>
  </si>
  <si>
    <t>Business Plan Formats- Transmission</t>
  </si>
  <si>
    <t xml:space="preserve">Form 2 </t>
  </si>
  <si>
    <t>Depreciation Expenses</t>
  </si>
  <si>
    <t>a)</t>
  </si>
  <si>
    <t>Depreciation</t>
  </si>
  <si>
    <t>b)</t>
  </si>
  <si>
    <t>Advance against depreciation</t>
  </si>
  <si>
    <t xml:space="preserve">Form 8 </t>
  </si>
  <si>
    <t>Aggregate Revenue Requirement fromTransmission Tariff</t>
  </si>
  <si>
    <t>Summary of Operations and Maintenance Expenses</t>
  </si>
  <si>
    <t>O&amp;M Expenditure -Second Control Period</t>
  </si>
  <si>
    <t>Form 2.1, 2.2</t>
  </si>
  <si>
    <t>Form 2.4</t>
  </si>
  <si>
    <t>Form 2.5</t>
  </si>
  <si>
    <t xml:space="preserve">Capital Expenditure Plan </t>
  </si>
  <si>
    <t>Capitalisation Plan</t>
  </si>
  <si>
    <t>Non-tariff Income</t>
  </si>
  <si>
    <t>Income Tax (MAT @ 20.01%)</t>
  </si>
  <si>
    <t>Contribution to contingency reserves (@ 0.25% of fixed asset)</t>
  </si>
  <si>
    <t>Transmission Lines</t>
  </si>
  <si>
    <t>Terminal Bays</t>
  </si>
  <si>
    <t>Replacement of Insulators</t>
  </si>
  <si>
    <t>Furnitures &amp; Fixtures</t>
  </si>
  <si>
    <t>Computers</t>
  </si>
  <si>
    <t>Office Equipments</t>
  </si>
  <si>
    <t>Additions</t>
  </si>
  <si>
    <t>Retirement</t>
  </si>
  <si>
    <t>b) Non-DPR Schemes</t>
  </si>
  <si>
    <t>Debt - 70%
Equity - 30%</t>
  </si>
  <si>
    <t>To minimise the trippings of transmission lines</t>
  </si>
  <si>
    <t>400 Kv Double Circuit Power Transmission Lines from Jaigad to New Koyna and Jaigad to Karad  for evacuation of power from 1200 MW Jaigad power project phase 1</t>
  </si>
  <si>
    <t>400 Kv Double Circuit Power Transmission Lines from Jaigad to New Koyna and Jaigad to Karad for evacuation of power from 1200 MW Jaigad power project phase 1</t>
  </si>
  <si>
    <t>(E) Advance Against Depreciation</t>
  </si>
  <si>
    <t>Depreciation for the year</t>
  </si>
  <si>
    <t>Loan repayment for the year</t>
  </si>
  <si>
    <t>Excess of loan repayment over depreciation during the year</t>
  </si>
  <si>
    <t>Advance against Depreciation</t>
  </si>
  <si>
    <t>(c)=(b)-(a)</t>
  </si>
  <si>
    <t xml:space="preserve">(f)=(c) </t>
  </si>
  <si>
    <t>Net gain from sale of Current Investments</t>
  </si>
  <si>
    <t>Incentive for higher Transmission Availability</t>
  </si>
  <si>
    <t>Carrying cost</t>
  </si>
  <si>
    <t>FY 2014 - 15 H1 (Actuals)</t>
  </si>
  <si>
    <t>FY 2014 - 15 H2 (Estimates)</t>
  </si>
  <si>
    <t>Actuals</t>
  </si>
  <si>
    <t>BASIC SALARY</t>
  </si>
  <si>
    <t>GRATUITY</t>
  </si>
  <si>
    <t>REIMB-LEAVE TRAVEL ALLOWANCE</t>
  </si>
  <si>
    <t>LEAVE ENCASHMENT OF SALARY</t>
  </si>
  <si>
    <t>VARIABLE PAY</t>
  </si>
  <si>
    <t>MEDICAL REIMBURSEMENTS</t>
  </si>
  <si>
    <t>WELFARE EXPENSES</t>
  </si>
  <si>
    <t>CO.CONTRUB : PROVIDEND FUND</t>
  </si>
  <si>
    <t>MEDICLAIM INSURANCE PREMIUM</t>
  </si>
  <si>
    <t>ADMN.CHRG. : PF</t>
  </si>
  <si>
    <t>INSURANCE - OFFICE UMBRELLA POL</t>
  </si>
  <si>
    <t>Meal Voucher - Sodexho Pass</t>
  </si>
  <si>
    <t>BONUS</t>
  </si>
  <si>
    <t>CONVEYANCE ALLOWANCE</t>
  </si>
  <si>
    <t>PRODUCTION INCENTIVE BONUS</t>
  </si>
  <si>
    <t>JOINING EXPENSES</t>
  </si>
  <si>
    <t>CO.CONTRUB : FAM. PENSION FUND</t>
  </si>
  <si>
    <t>P.F.INSPECTION CHARGES</t>
  </si>
  <si>
    <t>Rent</t>
  </si>
  <si>
    <t>Rates &amp; Taxes</t>
  </si>
  <si>
    <t>Legal &amp; Professional Expenses</t>
  </si>
  <si>
    <t>Traveling &amp; Conveyance</t>
  </si>
  <si>
    <t>Advertisement Expenses</t>
  </si>
  <si>
    <t>Electricity Expenses</t>
  </si>
  <si>
    <t>Insurance Premium</t>
  </si>
  <si>
    <t>Auditors Remuneration</t>
  </si>
  <si>
    <t>Postage &amp; Telephone Expenses</t>
  </si>
  <si>
    <t>Manpower Cost</t>
  </si>
  <si>
    <t>Licence &amp; Application Filling Fees</t>
  </si>
  <si>
    <t>SECURITY CHARGES</t>
  </si>
  <si>
    <t>Computer Consumables</t>
  </si>
  <si>
    <t>TRAINING EXPENSES - INLAND</t>
  </si>
  <si>
    <t>PRINTING &amp; STATIONERY</t>
  </si>
  <si>
    <t>BOOKS &amp; PERIODICALS</t>
  </si>
  <si>
    <t>OFFICE MAINTENANCE EXPENCES</t>
  </si>
  <si>
    <t>CSR Expenses</t>
  </si>
  <si>
    <t>BOARD MEETING EXPENSES-LOCAL DI</t>
  </si>
  <si>
    <t>Deployment Work, replacement &amp; dehoisting work, Breakdown work, jumper spacer replacement.</t>
  </si>
  <si>
    <t>Insulator washing, insulator replacement, and other work.</t>
  </si>
  <si>
    <t>Insulator Washing</t>
  </si>
  <si>
    <t>Techanician &amp; Engineers for Transmission line O&amp;M Work</t>
  </si>
  <si>
    <t>ASH BRICKS for stores</t>
  </si>
  <si>
    <t>Insulator Replacement</t>
  </si>
  <si>
    <t>Tower Top Patrolling, Visual Inspection, Vegetation, other Minor Work, Tower Top Patrolling.</t>
  </si>
  <si>
    <t>Water Charges &amp; Other O&amp;M Work</t>
  </si>
  <si>
    <t>FY 2014-15 H1 (Actuals)</t>
  </si>
  <si>
    <t>FY 2014-15 H2 (Estimates)</t>
  </si>
  <si>
    <t>FY 2014-15 (H2 Estimates)</t>
  </si>
  <si>
    <t>Loss on Written Off</t>
  </si>
  <si>
    <t>Projected to  be Incurred during the year</t>
  </si>
  <si>
    <t>FY 2012 - 13
Actuals</t>
  </si>
  <si>
    <t>FY 2013 - 14
Actuals</t>
  </si>
  <si>
    <t>FY 2015 - 16
Projections</t>
  </si>
  <si>
    <t>FY 2014 - 15
Estimates</t>
  </si>
  <si>
    <t>Projections</t>
  </si>
  <si>
    <t>FY 2012-13 (Actuals)</t>
  </si>
  <si>
    <t>FY 2013-14 (Actuals)</t>
  </si>
  <si>
    <t>FY 2014-15 (Estimates)</t>
  </si>
  <si>
    <t>FY 2015-16 (Projections)</t>
  </si>
  <si>
    <t>FY 2012 - 13 (Actuals)</t>
  </si>
  <si>
    <t>FY 2013 - 14 (Actuals)</t>
  </si>
  <si>
    <t>FY 2014 - 15 (Estimates)</t>
  </si>
  <si>
    <t>FY 2015 - 16 (Projections)</t>
  </si>
  <si>
    <t>O&amp;M Expenses Actuals</t>
  </si>
  <si>
    <t>Other debits (differential depreciation on written off assets)</t>
  </si>
  <si>
    <t>Sharing of gains with consumers</t>
  </si>
  <si>
    <t>Variance (Norms vs Actuals)</t>
  </si>
  <si>
    <t>1/3rd gains transferred to consumers</t>
  </si>
  <si>
    <t>Net ARR</t>
  </si>
  <si>
    <t>FY 2012 - 13
Norms</t>
  </si>
  <si>
    <t>FY 2013 - 14 Norms</t>
  </si>
  <si>
    <t>FY 2014 - 15 H1 Norms</t>
  </si>
  <si>
    <t>FY 2014 - 15 Norms</t>
  </si>
  <si>
    <t>FY 2015 - 16 Norms</t>
  </si>
  <si>
    <t>Line length (Ckt. Km.)</t>
  </si>
  <si>
    <t>O&amp;M norm for lines (Rs. Lakhs per Ckt. Km.)</t>
  </si>
  <si>
    <t>FY 2013-14 
Norms</t>
  </si>
  <si>
    <t>FY 2015-16
Norms</t>
  </si>
  <si>
    <t>FY 2013-14
Norms</t>
  </si>
  <si>
    <t>FY 2014-15
Norms</t>
  </si>
  <si>
    <t>FY 2015 - 16 Normative</t>
  </si>
  <si>
    <t>FY 2012 - 13 Normative</t>
  </si>
  <si>
    <t>FY 2013 - 14 Normative</t>
  </si>
  <si>
    <t>FY 2014 - 15 Normative</t>
  </si>
  <si>
    <t>Form 2.3: Employee Expenses for line</t>
  </si>
  <si>
    <t xml:space="preserve"> Form 2.4: Administration &amp; General Expenses for line</t>
  </si>
  <si>
    <t>Form 2.5: Repair &amp; Maintenance Expenses for line</t>
  </si>
  <si>
    <t>Employee Expenses for FY 2012-13 and FY 2013-14</t>
  </si>
  <si>
    <t>A&amp;G Expenses for FY 2012-13 and FY 2013-14</t>
  </si>
  <si>
    <t>R&amp;M Expenses for FY 2012-13 and FY 2013-14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</si>
</sst>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0.00_)"/>
    <numFmt numFmtId="166" formatCode="_(* #,##0.000_);_(* \(#,##0.000\);_(* &quot;-&quot;??_);_(@_)"/>
    <numFmt numFmtId="167" formatCode="[$-409]d\-mmm\-yy;@"/>
    <numFmt numFmtId="168" formatCode="&quot;ß&quot;#,##0.00_);\(&quot;ß&quot;#,##0.00\)"/>
    <numFmt numFmtId="169" formatCode="_(* #,##0.00000_);_(* \(#,##0.00000\);_(* &quot;-&quot;??_);_(@_)"/>
    <numFmt numFmtId="170" formatCode="0.0%"/>
  </numFmts>
  <fonts count="29" x14ac:knownFonts="1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vertAlign val="superscript"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sz val="12"/>
      <color indexed="13"/>
      <name val="Times New Roman"/>
      <family val="1"/>
    </font>
    <font>
      <sz val="12"/>
      <color indexed="5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ms Rmn"/>
    </font>
    <font>
      <sz val="10"/>
      <name val="Helv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</font>
    <font>
      <b/>
      <sz val="10"/>
      <name val="Arial"/>
      <family val="2"/>
    </font>
    <font>
      <b/>
      <u/>
      <sz val="11"/>
      <name val="Times New Roman"/>
      <family val="1"/>
    </font>
    <font>
      <vertAlign val="superscript"/>
      <sz val="2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12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9" fillId="0" borderId="62"/>
    <xf numFmtId="0" fontId="19" fillId="0" borderId="62"/>
    <xf numFmtId="38" fontId="20" fillId="5" borderId="0" applyNumberFormat="0" applyBorder="0" applyAlignment="0" applyProtection="0"/>
    <xf numFmtId="0" fontId="8" fillId="0" borderId="13" applyNumberFormat="0" applyAlignment="0" applyProtection="0">
      <alignment horizontal="left" vertical="center"/>
    </xf>
    <xf numFmtId="0" fontId="8" fillId="0" borderId="9">
      <alignment horizontal="left" vertical="center"/>
    </xf>
    <xf numFmtId="10" fontId="20" fillId="6" borderId="17" applyNumberFormat="0" applyBorder="0" applyAlignment="0" applyProtection="0"/>
    <xf numFmtId="37" fontId="21" fillId="0" borderId="0"/>
    <xf numFmtId="165" fontId="22" fillId="0" borderId="0"/>
    <xf numFmtId="0" fontId="1" fillId="0" borderId="0"/>
    <xf numFmtId="0" fontId="16" fillId="0" borderId="0"/>
    <xf numFmtId="0" fontId="16" fillId="0" borderId="0"/>
    <xf numFmtId="0" fontId="1" fillId="0" borderId="0">
      <alignment vertical="center"/>
    </xf>
    <xf numFmtId="0" fontId="1" fillId="0" borderId="0">
      <alignment vertical="center"/>
    </xf>
    <xf numFmtId="168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617">
    <xf numFmtId="0" fontId="0" fillId="0" borderId="0" xfId="0"/>
    <xf numFmtId="0" fontId="2" fillId="0" borderId="0" xfId="2" applyFont="1">
      <alignment vertic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Fill="1" applyBorder="1"/>
    <xf numFmtId="0" fontId="4" fillId="0" borderId="0" xfId="0" applyFont="1"/>
    <xf numFmtId="0" fontId="5" fillId="0" borderId="0" xfId="2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Continuous"/>
    </xf>
    <xf numFmtId="0" fontId="5" fillId="0" borderId="0" xfId="0" applyFont="1" applyBorder="1" applyAlignment="1">
      <alignment horizontal="left"/>
    </xf>
    <xf numFmtId="0" fontId="4" fillId="0" borderId="2" xfId="0" applyFont="1" applyFill="1" applyBorder="1"/>
    <xf numFmtId="0" fontId="4" fillId="0" borderId="10" xfId="0" applyFont="1" applyFill="1" applyBorder="1"/>
    <xf numFmtId="0" fontId="4" fillId="0" borderId="0" xfId="0" applyFont="1" applyFill="1" applyBorder="1"/>
    <xf numFmtId="0" fontId="5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3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4" fillId="0" borderId="0" xfId="2" applyFont="1">
      <alignment vertical="center"/>
    </xf>
    <xf numFmtId="0" fontId="4" fillId="0" borderId="0" xfId="0" applyFont="1" applyBorder="1"/>
    <xf numFmtId="0" fontId="5" fillId="0" borderId="0" xfId="2" applyFont="1" applyAlignment="1">
      <alignment horizontal="right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4" fillId="3" borderId="0" xfId="2" applyFont="1" applyFill="1">
      <alignment vertical="center"/>
    </xf>
    <xf numFmtId="0" fontId="4" fillId="0" borderId="2" xfId="2" applyFont="1" applyBorder="1">
      <alignment vertical="center"/>
    </xf>
    <xf numFmtId="0" fontId="4" fillId="0" borderId="16" xfId="2" applyFont="1" applyBorder="1">
      <alignment vertical="center"/>
    </xf>
    <xf numFmtId="0" fontId="4" fillId="0" borderId="18" xfId="2" applyFont="1" applyBorder="1">
      <alignment vertical="center"/>
    </xf>
    <xf numFmtId="0" fontId="5" fillId="0" borderId="2" xfId="2" applyFont="1" applyBorder="1">
      <alignment vertical="center"/>
    </xf>
    <xf numFmtId="0" fontId="5" fillId="0" borderId="16" xfId="2" applyFont="1" applyBorder="1">
      <alignment vertical="center"/>
    </xf>
    <xf numFmtId="0" fontId="5" fillId="0" borderId="18" xfId="2" applyFont="1" applyBorder="1">
      <alignment vertical="center"/>
    </xf>
    <xf numFmtId="0" fontId="4" fillId="0" borderId="3" xfId="2" applyFont="1" applyBorder="1">
      <alignment vertical="center"/>
    </xf>
    <xf numFmtId="0" fontId="5" fillId="0" borderId="0" xfId="0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4" xfId="2" applyFont="1" applyBorder="1">
      <alignment vertical="center"/>
    </xf>
    <xf numFmtId="0" fontId="5" fillId="0" borderId="0" xfId="0" applyFont="1" applyBorder="1"/>
    <xf numFmtId="0" fontId="4" fillId="0" borderId="5" xfId="2" applyFont="1" applyBorder="1">
      <alignment vertical="center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5" fillId="0" borderId="0" xfId="2" applyFont="1">
      <alignment vertical="center"/>
    </xf>
    <xf numFmtId="0" fontId="4" fillId="0" borderId="6" xfId="2" applyFont="1" applyBorder="1">
      <alignment vertical="center"/>
    </xf>
    <xf numFmtId="0" fontId="4" fillId="0" borderId="5" xfId="0" applyFont="1" applyBorder="1"/>
    <xf numFmtId="0" fontId="5" fillId="0" borderId="5" xfId="0" applyFont="1" applyBorder="1"/>
    <xf numFmtId="0" fontId="5" fillId="0" borderId="7" xfId="2" applyFont="1" applyBorder="1" applyAlignment="1">
      <alignment horizontal="right" vertical="center"/>
    </xf>
    <xf numFmtId="0" fontId="5" fillId="0" borderId="8" xfId="2" applyFont="1" applyBorder="1">
      <alignment vertical="center"/>
    </xf>
    <xf numFmtId="0" fontId="4" fillId="0" borderId="7" xfId="2" applyFont="1" applyBorder="1">
      <alignment vertical="center"/>
    </xf>
    <xf numFmtId="0" fontId="4" fillId="0" borderId="19" xfId="2" applyFont="1" applyBorder="1">
      <alignment vertical="center"/>
    </xf>
    <xf numFmtId="0" fontId="5" fillId="0" borderId="17" xfId="0" applyFont="1" applyBorder="1" applyAlignment="1">
      <alignment vertical="top" wrapText="1"/>
    </xf>
    <xf numFmtId="0" fontId="5" fillId="3" borderId="5" xfId="0" applyFont="1" applyFill="1" applyBorder="1" applyAlignment="1" applyProtection="1">
      <alignment horizontal="left"/>
    </xf>
    <xf numFmtId="0" fontId="5" fillId="0" borderId="5" xfId="2" applyFont="1" applyBorder="1">
      <alignment vertical="center"/>
    </xf>
    <xf numFmtId="0" fontId="4" fillId="3" borderId="5" xfId="0" quotePrefix="1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8" xfId="0" quotePrefix="1" applyFont="1" applyFill="1" applyBorder="1" applyAlignment="1">
      <alignment horizontal="left" vertical="top" wrapText="1"/>
    </xf>
    <xf numFmtId="0" fontId="4" fillId="0" borderId="0" xfId="2" applyFont="1" applyAlignment="1">
      <alignment vertical="center"/>
    </xf>
    <xf numFmtId="0" fontId="5" fillId="3" borderId="0" xfId="2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 applyProtection="1">
      <alignment horizontal="left"/>
    </xf>
    <xf numFmtId="0" fontId="5" fillId="3" borderId="18" xfId="0" applyFont="1" applyFill="1" applyBorder="1" applyAlignment="1" applyProtection="1">
      <alignment horizontal="left"/>
    </xf>
    <xf numFmtId="0" fontId="4" fillId="3" borderId="32" xfId="0" applyFont="1" applyFill="1" applyBorder="1" applyAlignment="1" applyProtection="1">
      <alignment horizontal="left"/>
    </xf>
    <xf numFmtId="0" fontId="4" fillId="0" borderId="16" xfId="0" applyFont="1" applyBorder="1" applyAlignment="1">
      <alignment horizontal="center" vertical="top"/>
    </xf>
    <xf numFmtId="0" fontId="4" fillId="0" borderId="18" xfId="0" applyFont="1" applyFill="1" applyBorder="1" applyAlignment="1" applyProtection="1">
      <alignment horizontal="left" vertical="top" wrapText="1"/>
    </xf>
    <xf numFmtId="0" fontId="4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7" fillId="0" borderId="0" xfId="0" applyFont="1" applyBorder="1" applyAlignment="1">
      <alignment horizontal="center" wrapText="1"/>
    </xf>
    <xf numFmtId="0" fontId="8" fillId="3" borderId="0" xfId="0" applyFont="1" applyFill="1" applyBorder="1" applyAlignment="1">
      <alignment horizontal="center" wrapText="1"/>
    </xf>
    <xf numFmtId="0" fontId="10" fillId="3" borderId="0" xfId="0" applyFont="1" applyFill="1" applyBorder="1"/>
    <xf numFmtId="0" fontId="6" fillId="3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Alignment="1"/>
    <xf numFmtId="0" fontId="5" fillId="0" borderId="0" xfId="0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top"/>
    </xf>
    <xf numFmtId="0" fontId="4" fillId="0" borderId="17" xfId="0" applyFont="1" applyBorder="1"/>
    <xf numFmtId="0" fontId="0" fillId="3" borderId="0" xfId="0" applyFill="1"/>
    <xf numFmtId="0" fontId="5" fillId="0" borderId="3" xfId="2" applyFont="1" applyBorder="1">
      <alignment vertical="center"/>
    </xf>
    <xf numFmtId="0" fontId="4" fillId="3" borderId="0" xfId="0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vertical="top"/>
    </xf>
    <xf numFmtId="0" fontId="4" fillId="0" borderId="0" xfId="0" applyFont="1" applyBorder="1" applyAlignment="1">
      <alignment horizontal="center"/>
    </xf>
    <xf numFmtId="2" fontId="4" fillId="0" borderId="17" xfId="0" applyNumberFormat="1" applyFont="1" applyBorder="1"/>
    <xf numFmtId="164" fontId="4" fillId="0" borderId="17" xfId="0" applyNumberFormat="1" applyFont="1" applyBorder="1"/>
    <xf numFmtId="2" fontId="4" fillId="0" borderId="17" xfId="0" applyNumberFormat="1" applyFont="1" applyFill="1" applyBorder="1"/>
    <xf numFmtId="164" fontId="4" fillId="0" borderId="17" xfId="1" applyFont="1" applyBorder="1" applyAlignment="1">
      <alignment vertical="center"/>
    </xf>
    <xf numFmtId="164" fontId="4" fillId="0" borderId="17" xfId="1" applyFont="1" applyBorder="1"/>
    <xf numFmtId="164" fontId="4" fillId="0" borderId="3" xfId="2" applyNumberFormat="1" applyFont="1" applyBorder="1">
      <alignment vertical="center"/>
    </xf>
    <xf numFmtId="164" fontId="4" fillId="0" borderId="3" xfId="1" applyFont="1" applyBorder="1" applyAlignment="1">
      <alignment vertical="center"/>
    </xf>
    <xf numFmtId="164" fontId="5" fillId="0" borderId="2" xfId="1" applyFont="1" applyBorder="1" applyAlignment="1">
      <alignment vertical="center"/>
    </xf>
    <xf numFmtId="0" fontId="5" fillId="2" borderId="17" xfId="0" applyFont="1" applyFill="1" applyBorder="1" applyAlignment="1">
      <alignment horizontal="center"/>
    </xf>
    <xf numFmtId="0" fontId="5" fillId="2" borderId="23" xfId="2" applyFont="1" applyFill="1" applyBorder="1" applyAlignment="1">
      <alignment horizontal="center" vertical="center" wrapText="1"/>
    </xf>
    <xf numFmtId="166" fontId="2" fillId="0" borderId="0" xfId="0" applyNumberFormat="1" applyFont="1" applyFill="1" applyBorder="1"/>
    <xf numFmtId="164" fontId="4" fillId="0" borderId="0" xfId="1" applyFont="1" applyAlignment="1">
      <alignment vertical="center"/>
    </xf>
    <xf numFmtId="2" fontId="4" fillId="0" borderId="0" xfId="1" applyNumberFormat="1" applyFont="1" applyAlignment="1">
      <alignment vertical="center"/>
    </xf>
    <xf numFmtId="164" fontId="4" fillId="0" borderId="0" xfId="0" applyNumberFormat="1" applyFont="1" applyBorder="1"/>
    <xf numFmtId="0" fontId="4" fillId="0" borderId="0" xfId="2" applyFont="1" applyBorder="1">
      <alignment vertical="center"/>
    </xf>
    <xf numFmtId="0" fontId="4" fillId="3" borderId="0" xfId="0" applyFont="1" applyFill="1" applyBorder="1" applyAlignment="1" applyProtection="1">
      <alignment horizontal="left"/>
    </xf>
    <xf numFmtId="164" fontId="4" fillId="0" borderId="0" xfId="2" applyNumberFormat="1" applyFont="1">
      <alignment vertical="center"/>
    </xf>
    <xf numFmtId="164" fontId="5" fillId="0" borderId="7" xfId="2" applyNumberFormat="1" applyFont="1" applyBorder="1">
      <alignment vertical="center"/>
    </xf>
    <xf numFmtId="0" fontId="5" fillId="0" borderId="7" xfId="2" applyFont="1" applyBorder="1">
      <alignment vertical="center"/>
    </xf>
    <xf numFmtId="2" fontId="5" fillId="0" borderId="7" xfId="2" applyNumberFormat="1" applyFont="1" applyBorder="1">
      <alignment vertical="center"/>
    </xf>
    <xf numFmtId="164" fontId="5" fillId="0" borderId="3" xfId="2" applyNumberFormat="1" applyFont="1" applyBorder="1">
      <alignment vertical="center"/>
    </xf>
    <xf numFmtId="2" fontId="5" fillId="0" borderId="3" xfId="2" applyNumberFormat="1" applyFont="1" applyBorder="1">
      <alignment vertical="center"/>
    </xf>
    <xf numFmtId="0" fontId="5" fillId="0" borderId="17" xfId="0" applyFont="1" applyBorder="1"/>
    <xf numFmtId="2" fontId="5" fillId="0" borderId="17" xfId="0" applyNumberFormat="1" applyFont="1" applyBorder="1"/>
    <xf numFmtId="0" fontId="5" fillId="0" borderId="0" xfId="0" applyFont="1" applyFill="1" applyBorder="1"/>
    <xf numFmtId="0" fontId="5" fillId="0" borderId="0" xfId="0" applyFont="1"/>
    <xf numFmtId="0" fontId="5" fillId="0" borderId="16" xfId="0" applyFont="1" applyBorder="1"/>
    <xf numFmtId="164" fontId="4" fillId="0" borderId="18" xfId="1" applyFont="1" applyBorder="1"/>
    <xf numFmtId="0" fontId="5" fillId="2" borderId="46" xfId="0" applyFont="1" applyFill="1" applyBorder="1" applyAlignment="1">
      <alignment horizontal="center" vertical="center" wrapText="1"/>
    </xf>
    <xf numFmtId="0" fontId="4" fillId="0" borderId="5" xfId="0" applyFont="1" applyFill="1" applyBorder="1"/>
    <xf numFmtId="0" fontId="4" fillId="0" borderId="11" xfId="0" applyFont="1" applyFill="1" applyBorder="1"/>
    <xf numFmtId="0" fontId="5" fillId="0" borderId="1" xfId="0" applyFont="1" applyFill="1" applyBorder="1"/>
    <xf numFmtId="0" fontId="4" fillId="0" borderId="14" xfId="0" applyFont="1" applyFill="1" applyBorder="1"/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5" fillId="2" borderId="20" xfId="0" applyFont="1" applyFill="1" applyBorder="1"/>
    <xf numFmtId="0" fontId="5" fillId="2" borderId="20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56" xfId="0" applyFont="1" applyFill="1" applyBorder="1" applyAlignment="1">
      <alignment horizontal="center"/>
    </xf>
    <xf numFmtId="0" fontId="11" fillId="2" borderId="32" xfId="0" applyFont="1" applyFill="1" applyBorder="1" applyAlignment="1">
      <alignment wrapText="1"/>
    </xf>
    <xf numFmtId="0" fontId="4" fillId="3" borderId="16" xfId="0" applyFont="1" applyFill="1" applyBorder="1"/>
    <xf numFmtId="0" fontId="4" fillId="3" borderId="17" xfId="0" applyFont="1" applyFill="1" applyBorder="1"/>
    <xf numFmtId="0" fontId="4" fillId="3" borderId="35" xfId="0" applyFont="1" applyFill="1" applyBorder="1"/>
    <xf numFmtId="0" fontId="4" fillId="3" borderId="18" xfId="0" applyFont="1" applyFill="1" applyBorder="1"/>
    <xf numFmtId="0" fontId="4" fillId="3" borderId="15" xfId="0" applyFont="1" applyFill="1" applyBorder="1"/>
    <xf numFmtId="0" fontId="14" fillId="0" borderId="18" xfId="0" applyFont="1" applyBorder="1"/>
    <xf numFmtId="0" fontId="4" fillId="3" borderId="22" xfId="0" applyFont="1" applyFill="1" applyBorder="1"/>
    <xf numFmtId="0" fontId="4" fillId="3" borderId="53" xfId="0" applyFont="1" applyFill="1" applyBorder="1"/>
    <xf numFmtId="0" fontId="4" fillId="3" borderId="31" xfId="0" applyFont="1" applyFill="1" applyBorder="1"/>
    <xf numFmtId="0" fontId="4" fillId="3" borderId="21" xfId="0" applyFont="1" applyFill="1" applyBorder="1"/>
    <xf numFmtId="0" fontId="4" fillId="3" borderId="54" xfId="0" applyFont="1" applyFill="1" applyBorder="1"/>
    <xf numFmtId="0" fontId="14" fillId="0" borderId="21" xfId="0" applyFont="1" applyBorder="1"/>
    <xf numFmtId="0" fontId="4" fillId="3" borderId="48" xfId="0" applyFont="1" applyFill="1" applyBorder="1"/>
    <xf numFmtId="0" fontId="4" fillId="3" borderId="37" xfId="0" applyFont="1" applyFill="1" applyBorder="1"/>
    <xf numFmtId="0" fontId="4" fillId="3" borderId="38" xfId="0" applyFont="1" applyFill="1" applyBorder="1"/>
    <xf numFmtId="0" fontId="15" fillId="0" borderId="0" xfId="0" applyFont="1"/>
    <xf numFmtId="0" fontId="5" fillId="2" borderId="12" xfId="0" applyFont="1" applyFill="1" applyBorder="1" applyAlignment="1">
      <alignment horizontal="centerContinuous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4" fillId="0" borderId="16" xfId="0" applyFont="1" applyFill="1" applyBorder="1"/>
    <xf numFmtId="0" fontId="4" fillId="0" borderId="17" xfId="0" applyFont="1" applyFill="1" applyBorder="1"/>
    <xf numFmtId="0" fontId="4" fillId="0" borderId="5" xfId="0" applyFont="1" applyFill="1" applyBorder="1" applyAlignment="1">
      <alignment wrapText="1"/>
    </xf>
    <xf numFmtId="0" fontId="4" fillId="0" borderId="31" xfId="0" applyFont="1" applyFill="1" applyBorder="1"/>
    <xf numFmtId="0" fontId="4" fillId="0" borderId="22" xfId="0" applyFont="1" applyFill="1" applyBorder="1"/>
    <xf numFmtId="0" fontId="4" fillId="0" borderId="37" xfId="0" applyFont="1" applyFill="1" applyBorder="1"/>
    <xf numFmtId="0" fontId="4" fillId="0" borderId="2" xfId="0" applyFont="1" applyFill="1" applyBorder="1" applyAlignment="1">
      <alignment horizontal="left"/>
    </xf>
    <xf numFmtId="167" fontId="4" fillId="3" borderId="33" xfId="0" applyNumberFormat="1" applyFont="1" applyFill="1" applyBorder="1"/>
    <xf numFmtId="167" fontId="4" fillId="3" borderId="17" xfId="0" applyNumberFormat="1" applyFont="1" applyFill="1" applyBorder="1"/>
    <xf numFmtId="167" fontId="4" fillId="3" borderId="18" xfId="0" applyNumberFormat="1" applyFont="1" applyFill="1" applyBorder="1"/>
    <xf numFmtId="164" fontId="4" fillId="3" borderId="48" xfId="1" applyFont="1" applyFill="1" applyBorder="1"/>
    <xf numFmtId="164" fontId="4" fillId="3" borderId="33" xfId="1" applyFont="1" applyFill="1" applyBorder="1"/>
    <xf numFmtId="164" fontId="4" fillId="3" borderId="17" xfId="1" applyFont="1" applyFill="1" applyBorder="1"/>
    <xf numFmtId="164" fontId="4" fillId="3" borderId="18" xfId="1" applyFont="1" applyFill="1" applyBorder="1"/>
    <xf numFmtId="10" fontId="4" fillId="0" borderId="17" xfId="0" applyNumberFormat="1" applyFont="1" applyFill="1" applyBorder="1"/>
    <xf numFmtId="0" fontId="4" fillId="3" borderId="57" xfId="0" applyFont="1" applyFill="1" applyBorder="1" applyAlignment="1">
      <alignment wrapText="1"/>
    </xf>
    <xf numFmtId="167" fontId="4" fillId="3" borderId="15" xfId="0" applyNumberFormat="1" applyFont="1" applyFill="1" applyBorder="1"/>
    <xf numFmtId="0" fontId="5" fillId="2" borderId="37" xfId="0" applyFont="1" applyFill="1" applyBorder="1" applyAlignment="1">
      <alignment horizontal="center"/>
    </xf>
    <xf numFmtId="0" fontId="5" fillId="2" borderId="14" xfId="0" applyFont="1" applyFill="1" applyBorder="1"/>
    <xf numFmtId="0" fontId="4" fillId="3" borderId="20" xfId="0" applyFont="1" applyFill="1" applyBorder="1"/>
    <xf numFmtId="0" fontId="4" fillId="3" borderId="32" xfId="0" applyFont="1" applyFill="1" applyBorder="1"/>
    <xf numFmtId="0" fontId="5" fillId="2" borderId="36" xfId="0" applyFont="1" applyFill="1" applyBorder="1"/>
    <xf numFmtId="0" fontId="5" fillId="2" borderId="1" xfId="0" applyFont="1" applyFill="1" applyBorder="1"/>
    <xf numFmtId="0" fontId="5" fillId="2" borderId="38" xfId="0" applyFont="1" applyFill="1" applyBorder="1"/>
    <xf numFmtId="0" fontId="4" fillId="3" borderId="56" xfId="0" applyFont="1" applyFill="1" applyBorder="1"/>
    <xf numFmtId="0" fontId="4" fillId="3" borderId="36" xfId="0" applyFont="1" applyFill="1" applyBorder="1"/>
    <xf numFmtId="0" fontId="4" fillId="0" borderId="3" xfId="0" applyFont="1" applyFill="1" applyBorder="1" applyAlignment="1">
      <alignment horizontal="left"/>
    </xf>
    <xf numFmtId="0" fontId="4" fillId="3" borderId="2" xfId="0" applyFont="1" applyFill="1" applyBorder="1"/>
    <xf numFmtId="0" fontId="4" fillId="3" borderId="7" xfId="0" applyFont="1" applyFill="1" applyBorder="1"/>
    <xf numFmtId="164" fontId="4" fillId="0" borderId="17" xfId="0" applyNumberFormat="1" applyFont="1" applyFill="1" applyBorder="1"/>
    <xf numFmtId="164" fontId="4" fillId="0" borderId="48" xfId="1" applyFont="1" applyFill="1" applyBorder="1"/>
    <xf numFmtId="0" fontId="5" fillId="2" borderId="36" xfId="0" applyFont="1" applyFill="1" applyBorder="1" applyAlignment="1">
      <alignment horizontal="center"/>
    </xf>
    <xf numFmtId="0" fontId="4" fillId="3" borderId="34" xfId="0" applyFont="1" applyFill="1" applyBorder="1" applyAlignment="1">
      <alignment wrapText="1"/>
    </xf>
    <xf numFmtId="0" fontId="5" fillId="2" borderId="19" xfId="0" applyFont="1" applyFill="1" applyBorder="1" applyAlignment="1">
      <alignment horizontal="center"/>
    </xf>
    <xf numFmtId="164" fontId="4" fillId="3" borderId="1" xfId="1" applyFont="1" applyFill="1" applyBorder="1"/>
    <xf numFmtId="0" fontId="5" fillId="0" borderId="12" xfId="0" applyFont="1" applyFill="1" applyBorder="1"/>
    <xf numFmtId="164" fontId="4" fillId="0" borderId="37" xfId="1" applyFont="1" applyFill="1" applyBorder="1"/>
    <xf numFmtId="0" fontId="5" fillId="0" borderId="17" xfId="2" applyFont="1" applyBorder="1">
      <alignment vertical="center"/>
    </xf>
    <xf numFmtId="2" fontId="5" fillId="0" borderId="8" xfId="2" applyNumberFormat="1" applyFont="1" applyBorder="1">
      <alignment vertical="center"/>
    </xf>
    <xf numFmtId="0" fontId="5" fillId="0" borderId="18" xfId="0" applyFont="1" applyBorder="1"/>
    <xf numFmtId="0" fontId="4" fillId="0" borderId="20" xfId="0" applyFont="1" applyBorder="1"/>
    <xf numFmtId="0" fontId="11" fillId="0" borderId="20" xfId="0" applyFont="1" applyFill="1" applyBorder="1"/>
    <xf numFmtId="0" fontId="5" fillId="0" borderId="0" xfId="0" applyFont="1" applyBorder="1" applyAlignment="1">
      <alignment vertical="top"/>
    </xf>
    <xf numFmtId="0" fontId="4" fillId="3" borderId="17" xfId="2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" fillId="0" borderId="17" xfId="3" applyFont="1" applyBorder="1" applyAlignment="1">
      <alignment vertical="top"/>
    </xf>
    <xf numFmtId="0" fontId="2" fillId="0" borderId="17" xfId="3" applyFont="1" applyBorder="1"/>
    <xf numFmtId="0" fontId="2" fillId="0" borderId="17" xfId="3" applyFont="1" applyFill="1" applyBorder="1" applyAlignment="1" applyProtection="1">
      <alignment horizontal="left" vertical="top" wrapText="1"/>
    </xf>
    <xf numFmtId="0" fontId="4" fillId="0" borderId="17" xfId="0" applyFont="1" applyBorder="1" applyAlignment="1">
      <alignment vertical="top"/>
    </xf>
    <xf numFmtId="0" fontId="4" fillId="0" borderId="17" xfId="0" applyFont="1" applyFill="1" applyBorder="1" applyAlignment="1" applyProtection="1">
      <alignment horizontal="left" vertical="top" wrapText="1"/>
    </xf>
    <xf numFmtId="0" fontId="5" fillId="3" borderId="17" xfId="0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vertical="top"/>
    </xf>
    <xf numFmtId="0" fontId="5" fillId="0" borderId="32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2" fontId="5" fillId="0" borderId="20" xfId="0" applyNumberFormat="1" applyFont="1" applyBorder="1" applyAlignment="1">
      <alignment vertical="top"/>
    </xf>
    <xf numFmtId="0" fontId="4" fillId="0" borderId="32" xfId="2" applyFont="1" applyBorder="1">
      <alignment vertical="center"/>
    </xf>
    <xf numFmtId="164" fontId="4" fillId="0" borderId="20" xfId="1" applyFont="1" applyBorder="1" applyAlignment="1">
      <alignment vertical="center"/>
    </xf>
    <xf numFmtId="0" fontId="4" fillId="0" borderId="20" xfId="2" applyFont="1" applyBorder="1">
      <alignment vertical="center"/>
    </xf>
    <xf numFmtId="0" fontId="4" fillId="0" borderId="20" xfId="2" applyFont="1" applyBorder="1" applyAlignment="1">
      <alignment vertical="top" wrapText="1"/>
    </xf>
    <xf numFmtId="0" fontId="4" fillId="0" borderId="19" xfId="2" applyFont="1" applyBorder="1" applyAlignment="1">
      <alignment horizontal="center" vertical="top" wrapText="1"/>
    </xf>
    <xf numFmtId="0" fontId="5" fillId="0" borderId="16" xfId="2" applyFont="1" applyBorder="1" applyAlignment="1">
      <alignment horizontal="center" vertical="top" wrapText="1"/>
    </xf>
    <xf numFmtId="0" fontId="4" fillId="0" borderId="16" xfId="2" applyFont="1" applyBorder="1" applyAlignment="1">
      <alignment horizontal="center" vertical="top" wrapText="1"/>
    </xf>
    <xf numFmtId="0" fontId="4" fillId="0" borderId="16" xfId="2" applyFont="1" applyBorder="1" applyAlignment="1">
      <alignment horizontal="center" vertical="center"/>
    </xf>
    <xf numFmtId="164" fontId="5" fillId="0" borderId="17" xfId="1" applyFont="1" applyBorder="1" applyAlignment="1">
      <alignment vertical="center"/>
    </xf>
    <xf numFmtId="49" fontId="5" fillId="0" borderId="17" xfId="2" applyNumberFormat="1" applyFont="1" applyBorder="1" applyAlignment="1">
      <alignment horizontal="center" vertical="center"/>
    </xf>
    <xf numFmtId="49" fontId="4" fillId="0" borderId="17" xfId="2" applyNumberFormat="1" applyFont="1" applyBorder="1">
      <alignment vertical="center"/>
    </xf>
    <xf numFmtId="49" fontId="4" fillId="0" borderId="17" xfId="2" applyNumberFormat="1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17" xfId="2" applyFont="1" applyBorder="1" applyAlignment="1">
      <alignment vertical="top" wrapText="1"/>
    </xf>
    <xf numFmtId="0" fontId="4" fillId="0" borderId="0" xfId="2" applyFont="1">
      <alignment vertical="center"/>
    </xf>
    <xf numFmtId="0" fontId="2" fillId="0" borderId="17" xfId="17" applyFont="1" applyBorder="1">
      <alignment vertical="center"/>
    </xf>
    <xf numFmtId="0" fontId="4" fillId="0" borderId="17" xfId="2" applyFont="1" applyBorder="1">
      <alignment vertical="center"/>
    </xf>
    <xf numFmtId="0" fontId="4" fillId="0" borderId="17" xfId="2" applyFont="1" applyBorder="1" applyAlignment="1">
      <alignment vertical="top" wrapText="1"/>
    </xf>
    <xf numFmtId="0" fontId="4" fillId="0" borderId="18" xfId="2" applyFont="1" applyBorder="1" applyAlignment="1">
      <alignment vertical="top" wrapText="1"/>
    </xf>
    <xf numFmtId="0" fontId="5" fillId="0" borderId="18" xfId="2" applyFont="1" applyBorder="1" applyAlignment="1">
      <alignment vertical="top" wrapText="1"/>
    </xf>
    <xf numFmtId="0" fontId="4" fillId="0" borderId="32" xfId="2" applyFont="1" applyBorder="1" applyAlignment="1">
      <alignment vertical="top" wrapText="1"/>
    </xf>
    <xf numFmtId="164" fontId="5" fillId="3" borderId="17" xfId="1" applyFont="1" applyFill="1" applyBorder="1" applyAlignment="1" applyProtection="1">
      <alignment horizontal="right"/>
    </xf>
    <xf numFmtId="0" fontId="4" fillId="3" borderId="20" xfId="0" quotePrefix="1" applyFont="1" applyFill="1" applyBorder="1" applyAlignment="1">
      <alignment horizontal="left" vertical="top" wrapText="1"/>
    </xf>
    <xf numFmtId="164" fontId="4" fillId="3" borderId="20" xfId="1" applyFont="1" applyFill="1" applyBorder="1" applyAlignment="1" applyProtection="1">
      <alignment horizontal="right"/>
    </xf>
    <xf numFmtId="0" fontId="4" fillId="3" borderId="17" xfId="0" quotePrefix="1" applyFont="1" applyFill="1" applyBorder="1" applyAlignment="1">
      <alignment horizontal="left" vertical="top" wrapText="1"/>
    </xf>
    <xf numFmtId="164" fontId="2" fillId="0" borderId="17" xfId="43" applyFont="1" applyBorder="1" applyAlignment="1">
      <alignment vertical="center"/>
    </xf>
    <xf numFmtId="0" fontId="5" fillId="3" borderId="17" xfId="3" applyFont="1" applyFill="1" applyBorder="1" applyAlignment="1" applyProtection="1">
      <alignment horizontal="left" wrapText="1"/>
    </xf>
    <xf numFmtId="0" fontId="5" fillId="0" borderId="20" xfId="17" applyFont="1" applyBorder="1">
      <alignment vertical="center"/>
    </xf>
    <xf numFmtId="0" fontId="4" fillId="0" borderId="0" xfId="2" applyFont="1">
      <alignment vertical="center"/>
    </xf>
    <xf numFmtId="0" fontId="5" fillId="3" borderId="17" xfId="0" applyFont="1" applyFill="1" applyBorder="1" applyAlignment="1" applyProtection="1">
      <alignment horizontal="left"/>
    </xf>
    <xf numFmtId="164" fontId="4" fillId="3" borderId="17" xfId="1" applyFont="1" applyFill="1" applyBorder="1" applyAlignment="1" applyProtection="1">
      <alignment horizontal="right"/>
    </xf>
    <xf numFmtId="0" fontId="4" fillId="3" borderId="17" xfId="0" applyFont="1" applyFill="1" applyBorder="1" applyAlignment="1" applyProtection="1">
      <alignment horizontal="left"/>
    </xf>
    <xf numFmtId="0" fontId="4" fillId="0" borderId="0" xfId="2" applyFont="1">
      <alignment vertical="center"/>
    </xf>
    <xf numFmtId="0" fontId="5" fillId="3" borderId="17" xfId="3" applyFont="1" applyFill="1" applyBorder="1" applyAlignment="1" applyProtection="1">
      <alignment horizontal="left"/>
    </xf>
    <xf numFmtId="0" fontId="4" fillId="3" borderId="17" xfId="3" applyFont="1" applyFill="1" applyBorder="1" applyAlignment="1" applyProtection="1">
      <alignment horizontal="left"/>
    </xf>
    <xf numFmtId="0" fontId="4" fillId="0" borderId="17" xfId="3" applyFont="1" applyBorder="1"/>
    <xf numFmtId="0" fontId="4" fillId="0" borderId="17" xfId="0" applyFont="1" applyFill="1" applyBorder="1" applyAlignment="1" applyProtection="1">
      <alignment vertical="top" wrapText="1"/>
    </xf>
    <xf numFmtId="0" fontId="4" fillId="0" borderId="17" xfId="0" applyFont="1" applyFill="1" applyBorder="1" applyAlignment="1">
      <alignment horizontal="center"/>
    </xf>
    <xf numFmtId="0" fontId="5" fillId="0" borderId="17" xfId="0" applyFont="1" applyFill="1" applyBorder="1"/>
    <xf numFmtId="0" fontId="9" fillId="0" borderId="17" xfId="0" applyFont="1" applyFill="1" applyBorder="1" applyAlignment="1" applyProtection="1">
      <alignment horizontal="left" vertical="top" wrapText="1"/>
    </xf>
    <xf numFmtId="0" fontId="5" fillId="0" borderId="17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 wrapText="1"/>
    </xf>
    <xf numFmtId="164" fontId="5" fillId="0" borderId="17" xfId="1" applyFont="1" applyBorder="1"/>
    <xf numFmtId="10" fontId="4" fillId="0" borderId="17" xfId="0" applyNumberFormat="1" applyFont="1" applyBorder="1"/>
    <xf numFmtId="0" fontId="4" fillId="0" borderId="20" xfId="0" applyFont="1" applyBorder="1" applyAlignment="1">
      <alignment vertical="top"/>
    </xf>
    <xf numFmtId="0" fontId="4" fillId="0" borderId="32" xfId="0" applyFont="1" applyBorder="1"/>
    <xf numFmtId="10" fontId="4" fillId="3" borderId="17" xfId="1" applyNumberFormat="1" applyFont="1" applyFill="1" applyBorder="1" applyAlignment="1" applyProtection="1">
      <alignment horizontal="right"/>
    </xf>
    <xf numFmtId="164" fontId="5" fillId="3" borderId="20" xfId="1" applyFont="1" applyFill="1" applyBorder="1" applyAlignment="1" applyProtection="1">
      <alignment horizontal="right"/>
    </xf>
    <xf numFmtId="0" fontId="4" fillId="0" borderId="17" xfId="0" applyFont="1" applyFill="1" applyBorder="1" applyAlignment="1">
      <alignment horizontal="left" vertical="top"/>
    </xf>
    <xf numFmtId="0" fontId="5" fillId="3" borderId="16" xfId="0" applyFont="1" applyFill="1" applyBorder="1" applyAlignment="1">
      <alignment vertical="center" wrapText="1"/>
    </xf>
    <xf numFmtId="0" fontId="13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 vertical="top"/>
    </xf>
    <xf numFmtId="164" fontId="5" fillId="0" borderId="20" xfId="1" applyFont="1" applyBorder="1"/>
    <xf numFmtId="0" fontId="5" fillId="2" borderId="17" xfId="0" quotePrefix="1" applyFont="1" applyFill="1" applyBorder="1" applyAlignment="1">
      <alignment horizontal="center" vertical="center" wrapText="1"/>
    </xf>
    <xf numFmtId="164" fontId="4" fillId="0" borderId="17" xfId="1" applyFont="1" applyBorder="1" applyAlignment="1">
      <alignment horizontal="right" vertical="top" wrapText="1"/>
    </xf>
    <xf numFmtId="164" fontId="4" fillId="0" borderId="18" xfId="1" applyFont="1" applyBorder="1" applyAlignment="1">
      <alignment horizontal="right" vertical="top" wrapText="1"/>
    </xf>
    <xf numFmtId="0" fontId="5" fillId="0" borderId="19" xfId="0" applyFont="1" applyBorder="1"/>
    <xf numFmtId="164" fontId="5" fillId="0" borderId="20" xfId="1" applyFont="1" applyBorder="1" applyAlignment="1">
      <alignment horizontal="right" vertical="top" wrapText="1"/>
    </xf>
    <xf numFmtId="164" fontId="5" fillId="0" borderId="20" xfId="1" applyFont="1" applyBorder="1" applyAlignment="1">
      <alignment horizontal="right"/>
    </xf>
    <xf numFmtId="164" fontId="11" fillId="0" borderId="20" xfId="1" applyFont="1" applyFill="1" applyBorder="1"/>
    <xf numFmtId="164" fontId="4" fillId="0" borderId="17" xfId="1" quotePrefix="1" applyFont="1" applyBorder="1" applyAlignment="1">
      <alignment horizontal="center" vertical="top" wrapText="1"/>
    </xf>
    <xf numFmtId="164" fontId="4" fillId="0" borderId="18" xfId="1" quotePrefix="1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/>
    </xf>
    <xf numFmtId="164" fontId="10" fillId="0" borderId="17" xfId="1" applyFont="1" applyFill="1" applyBorder="1"/>
    <xf numFmtId="164" fontId="4" fillId="0" borderId="20" xfId="1" applyFont="1" applyBorder="1"/>
    <xf numFmtId="164" fontId="2" fillId="0" borderId="17" xfId="55" applyFont="1" applyFill="1" applyBorder="1"/>
    <xf numFmtId="0" fontId="5" fillId="0" borderId="0" xfId="2" applyFont="1" applyAlignment="1">
      <alignment horizontal="right" vertical="center"/>
    </xf>
    <xf numFmtId="0" fontId="2" fillId="0" borderId="0" xfId="17" applyFont="1">
      <alignment vertical="center"/>
    </xf>
    <xf numFmtId="0" fontId="2" fillId="0" borderId="0" xfId="3" applyFont="1" applyBorder="1"/>
    <xf numFmtId="0" fontId="3" fillId="0" borderId="0" xfId="17" applyFont="1">
      <alignment vertical="center"/>
    </xf>
    <xf numFmtId="0" fontId="2" fillId="0" borderId="17" xfId="17" applyFont="1" applyBorder="1">
      <alignment vertical="center"/>
    </xf>
    <xf numFmtId="0" fontId="2" fillId="3" borderId="17" xfId="3" applyFont="1" applyFill="1" applyBorder="1" applyAlignment="1" applyProtection="1">
      <alignment horizontal="left"/>
    </xf>
    <xf numFmtId="0" fontId="3" fillId="3" borderId="17" xfId="3" applyFont="1" applyFill="1" applyBorder="1" applyAlignment="1" applyProtection="1">
      <alignment horizontal="left"/>
    </xf>
    <xf numFmtId="0" fontId="3" fillId="0" borderId="0" xfId="14" applyFont="1" applyBorder="1" applyAlignment="1">
      <alignment horizontal="left"/>
    </xf>
    <xf numFmtId="0" fontId="2" fillId="0" borderId="0" xfId="14" applyFont="1" applyBorder="1"/>
    <xf numFmtId="0" fontId="3" fillId="0" borderId="0" xfId="14" applyFont="1" applyBorder="1" applyAlignment="1">
      <alignment horizontal="centerContinuous"/>
    </xf>
    <xf numFmtId="0" fontId="2" fillId="0" borderId="0" xfId="14" applyFont="1" applyBorder="1" applyAlignment="1">
      <alignment horizontal="centerContinuous"/>
    </xf>
    <xf numFmtId="0" fontId="2" fillId="0" borderId="0" xfId="14" applyFont="1" applyBorder="1" applyAlignment="1">
      <alignment horizontal="center"/>
    </xf>
    <xf numFmtId="0" fontId="2" fillId="0" borderId="0" xfId="14" applyFont="1" applyFill="1" applyBorder="1"/>
    <xf numFmtId="0" fontId="3" fillId="0" borderId="0" xfId="14" applyFont="1" applyFill="1" applyBorder="1" applyAlignment="1">
      <alignment horizontal="right"/>
    </xf>
    <xf numFmtId="0" fontId="2" fillId="0" borderId="0" xfId="14" applyFont="1" applyBorder="1" applyAlignment="1"/>
    <xf numFmtId="0" fontId="3" fillId="3" borderId="0" xfId="17" applyFont="1" applyFill="1" applyBorder="1" applyAlignment="1">
      <alignment horizontal="center" vertical="center"/>
    </xf>
    <xf numFmtId="0" fontId="2" fillId="3" borderId="0" xfId="14" applyFont="1" applyFill="1" applyBorder="1" applyAlignment="1">
      <alignment vertical="top"/>
    </xf>
    <xf numFmtId="0" fontId="2" fillId="0" borderId="0" xfId="17" applyFont="1" applyFill="1" applyBorder="1">
      <alignment vertical="center"/>
    </xf>
    <xf numFmtId="0" fontId="3" fillId="0" borderId="0" xfId="14" applyFont="1" applyBorder="1"/>
    <xf numFmtId="0" fontId="2" fillId="0" borderId="17" xfId="14" applyFont="1" applyBorder="1"/>
    <xf numFmtId="0" fontId="2" fillId="0" borderId="17" xfId="14" applyFont="1" applyFill="1" applyBorder="1"/>
    <xf numFmtId="0" fontId="2" fillId="0" borderId="0" xfId="14" applyFont="1" applyFill="1" applyBorder="1" applyAlignment="1">
      <alignment horizontal="center" vertical="center"/>
    </xf>
    <xf numFmtId="0" fontId="3" fillId="0" borderId="0" xfId="14" applyFont="1" applyFill="1" applyBorder="1" applyAlignment="1" applyProtection="1">
      <alignment horizontal="left" vertical="center" wrapText="1"/>
    </xf>
    <xf numFmtId="0" fontId="2" fillId="0" borderId="0" xfId="14" applyFont="1"/>
    <xf numFmtId="0" fontId="3" fillId="3" borderId="0" xfId="15" applyFont="1" applyFill="1"/>
    <xf numFmtId="0" fontId="3" fillId="3" borderId="17" xfId="15" applyFont="1" applyFill="1" applyBorder="1" applyAlignment="1">
      <alignment horizontal="center" vertical="center"/>
    </xf>
    <xf numFmtId="0" fontId="2" fillId="0" borderId="17" xfId="17" applyFont="1" applyFill="1" applyBorder="1">
      <alignment vertical="center"/>
    </xf>
    <xf numFmtId="0" fontId="2" fillId="0" borderId="17" xfId="3" applyFont="1" applyFill="1" applyBorder="1"/>
    <xf numFmtId="0" fontId="3" fillId="2" borderId="17" xfId="3" applyFont="1" applyFill="1" applyBorder="1"/>
    <xf numFmtId="0" fontId="3" fillId="3" borderId="17" xfId="17" applyFont="1" applyFill="1" applyBorder="1">
      <alignment vertical="center"/>
    </xf>
    <xf numFmtId="10" fontId="2" fillId="0" borderId="17" xfId="3" applyNumberFormat="1" applyFont="1" applyFill="1" applyBorder="1"/>
    <xf numFmtId="0" fontId="3" fillId="0" borderId="0" xfId="14" applyFont="1" applyFill="1" applyBorder="1" applyAlignment="1">
      <alignment wrapText="1"/>
    </xf>
    <xf numFmtId="0" fontId="2" fillId="4" borderId="17" xfId="3" applyFont="1" applyFill="1" applyBorder="1"/>
    <xf numFmtId="0" fontId="2" fillId="4" borderId="17" xfId="3" applyFont="1" applyFill="1" applyBorder="1" applyAlignment="1">
      <alignment horizontal="center"/>
    </xf>
    <xf numFmtId="39" fontId="2" fillId="0" borderId="17" xfId="3" applyNumberFormat="1" applyFont="1" applyFill="1" applyBorder="1" applyAlignment="1">
      <alignment horizontal="center"/>
    </xf>
    <xf numFmtId="2" fontId="2" fillId="0" borderId="0" xfId="14" applyNumberFormat="1" applyFont="1" applyBorder="1"/>
    <xf numFmtId="0" fontId="3" fillId="2" borderId="17" xfId="3" applyFont="1" applyFill="1" applyBorder="1" applyAlignment="1">
      <alignment horizontal="center" vertical="center" wrapText="1"/>
    </xf>
    <xf numFmtId="0" fontId="3" fillId="2" borderId="17" xfId="2" applyFont="1" applyFill="1" applyBorder="1" applyAlignment="1">
      <alignment horizontal="center" vertical="center" wrapText="1"/>
    </xf>
    <xf numFmtId="0" fontId="3" fillId="2" borderId="17" xfId="17" applyFont="1" applyFill="1" applyBorder="1" applyAlignment="1">
      <alignment horizontal="center" vertical="center" wrapText="1"/>
    </xf>
    <xf numFmtId="0" fontId="3" fillId="2" borderId="18" xfId="17" applyFont="1" applyFill="1" applyBorder="1" applyAlignment="1">
      <alignment horizontal="center" vertical="center" wrapText="1"/>
    </xf>
    <xf numFmtId="0" fontId="2" fillId="0" borderId="18" xfId="3" applyFont="1" applyFill="1" applyBorder="1"/>
    <xf numFmtId="0" fontId="2" fillId="0" borderId="20" xfId="3" applyFont="1" applyFill="1" applyBorder="1"/>
    <xf numFmtId="0" fontId="2" fillId="0" borderId="32" xfId="3" applyFont="1" applyFill="1" applyBorder="1"/>
    <xf numFmtId="0" fontId="2" fillId="4" borderId="18" xfId="3" applyFont="1" applyFill="1" applyBorder="1"/>
    <xf numFmtId="164" fontId="2" fillId="0" borderId="20" xfId="3" applyNumberFormat="1" applyFont="1" applyFill="1" applyBorder="1"/>
    <xf numFmtId="0" fontId="3" fillId="2" borderId="18" xfId="3" applyFont="1" applyFill="1" applyBorder="1" applyAlignment="1">
      <alignment horizontal="center" vertical="center" wrapText="1"/>
    </xf>
    <xf numFmtId="0" fontId="3" fillId="2" borderId="16" xfId="3" applyFont="1" applyFill="1" applyBorder="1"/>
    <xf numFmtId="0" fontId="3" fillId="0" borderId="16" xfId="3" applyFont="1" applyFill="1" applyBorder="1"/>
    <xf numFmtId="39" fontId="2" fillId="0" borderId="18" xfId="3" applyNumberFormat="1" applyFont="1" applyFill="1" applyBorder="1" applyAlignment="1">
      <alignment horizontal="center"/>
    </xf>
    <xf numFmtId="0" fontId="2" fillId="0" borderId="19" xfId="3" applyFont="1" applyBorder="1"/>
    <xf numFmtId="0" fontId="17" fillId="0" borderId="20" xfId="3" applyFont="1" applyFill="1" applyBorder="1"/>
    <xf numFmtId="0" fontId="2" fillId="3" borderId="17" xfId="3" applyFont="1" applyFill="1" applyBorder="1" applyAlignment="1" applyProtection="1">
      <alignment horizontal="left" indent="1"/>
    </xf>
    <xf numFmtId="0" fontId="4" fillId="0" borderId="17" xfId="18" applyFont="1" applyFill="1" applyBorder="1" applyAlignment="1">
      <alignment horizontal="center" vertical="center"/>
    </xf>
    <xf numFmtId="0" fontId="4" fillId="0" borderId="17" xfId="18" applyFont="1" applyBorder="1">
      <alignment vertical="center"/>
    </xf>
    <xf numFmtId="0" fontId="4" fillId="0" borderId="17" xfId="18" applyFont="1" applyFill="1" applyBorder="1" applyAlignment="1">
      <alignment vertical="top" wrapText="1"/>
    </xf>
    <xf numFmtId="0" fontId="4" fillId="0" borderId="17" xfId="18" applyFont="1" applyBorder="1" applyAlignment="1">
      <alignment vertical="top" wrapText="1"/>
    </xf>
    <xf numFmtId="0" fontId="5" fillId="0" borderId="17" xfId="18" applyFont="1" applyBorder="1">
      <alignment vertical="center"/>
    </xf>
    <xf numFmtId="0" fontId="2" fillId="0" borderId="16" xfId="2" applyFont="1" applyBorder="1">
      <alignment vertical="center"/>
    </xf>
    <xf numFmtId="0" fontId="4" fillId="0" borderId="16" xfId="18" applyFont="1" applyBorder="1">
      <alignment vertical="center"/>
    </xf>
    <xf numFmtId="0" fontId="4" fillId="0" borderId="16" xfId="18" applyFont="1" applyBorder="1" applyAlignment="1">
      <alignment horizontal="right" vertical="center"/>
    </xf>
    <xf numFmtId="0" fontId="5" fillId="0" borderId="16" xfId="18" applyFont="1" applyBorder="1" applyAlignment="1">
      <alignment horizontal="right" vertical="center"/>
    </xf>
    <xf numFmtId="0" fontId="3" fillId="7" borderId="17" xfId="15" applyFont="1" applyFill="1" applyBorder="1" applyAlignment="1">
      <alignment horizontal="center" vertical="center"/>
    </xf>
    <xf numFmtId="0" fontId="3" fillId="3" borderId="17" xfId="14" applyFont="1" applyFill="1" applyBorder="1" applyAlignment="1">
      <alignment horizontal="center" vertical="center"/>
    </xf>
    <xf numFmtId="0" fontId="3" fillId="0" borderId="17" xfId="14" applyFont="1" applyFill="1" applyBorder="1" applyAlignment="1" applyProtection="1">
      <alignment horizontal="left" vertical="center"/>
    </xf>
    <xf numFmtId="0" fontId="24" fillId="0" borderId="17" xfId="14" applyFont="1" applyFill="1" applyBorder="1" applyAlignment="1">
      <alignment vertical="center" wrapText="1"/>
    </xf>
    <xf numFmtId="0" fontId="2" fillId="0" borderId="17" xfId="14" quotePrefix="1" applyFont="1" applyFill="1" applyBorder="1" applyAlignment="1">
      <alignment vertical="center" wrapText="1"/>
    </xf>
    <xf numFmtId="0" fontId="3" fillId="0" borderId="17" xfId="17" applyFont="1" applyFill="1" applyBorder="1" applyAlignment="1">
      <alignment horizontal="center" vertical="center" wrapText="1"/>
    </xf>
    <xf numFmtId="0" fontId="3" fillId="0" borderId="17" xfId="14" applyFont="1" applyFill="1" applyBorder="1" applyAlignment="1">
      <alignment vertical="center" wrapText="1"/>
    </xf>
    <xf numFmtId="0" fontId="3" fillId="3" borderId="17" xfId="14" applyFont="1" applyFill="1" applyBorder="1" applyAlignment="1">
      <alignment vertical="center" wrapText="1"/>
    </xf>
    <xf numFmtId="0" fontId="24" fillId="0" borderId="17" xfId="14" applyFont="1" applyFill="1" applyBorder="1" applyAlignment="1" applyProtection="1">
      <alignment horizontal="left" vertical="center" wrapText="1"/>
    </xf>
    <xf numFmtId="0" fontId="4" fillId="0" borderId="17" xfId="2" applyFont="1" applyBorder="1">
      <alignment vertical="center"/>
    </xf>
    <xf numFmtId="0" fontId="4" fillId="0" borderId="17" xfId="2" applyFont="1" applyBorder="1" applyAlignment="1">
      <alignment vertical="top" wrapText="1"/>
    </xf>
    <xf numFmtId="0" fontId="3" fillId="3" borderId="17" xfId="15" applyFont="1" applyFill="1" applyBorder="1" applyAlignment="1">
      <alignment horizontal="center" vertical="center" wrapText="1"/>
    </xf>
    <xf numFmtId="0" fontId="3" fillId="0" borderId="17" xfId="14" applyFont="1" applyFill="1" applyBorder="1" applyAlignment="1">
      <alignment horizontal="center" vertical="center"/>
    </xf>
    <xf numFmtId="0" fontId="2" fillId="0" borderId="17" xfId="14" applyFont="1" applyFill="1" applyBorder="1" applyAlignment="1">
      <alignment horizontal="center" vertical="center" wrapText="1"/>
    </xf>
    <xf numFmtId="0" fontId="3" fillId="0" borderId="17" xfId="14" applyFont="1" applyFill="1" applyBorder="1" applyAlignment="1">
      <alignment horizontal="right"/>
    </xf>
    <xf numFmtId="0" fontId="3" fillId="0" borderId="17" xfId="17" applyFont="1" applyFill="1" applyBorder="1" applyAlignment="1">
      <alignment vertical="center" wrapText="1"/>
    </xf>
    <xf numFmtId="0" fontId="3" fillId="0" borderId="17" xfId="14" applyFont="1" applyFill="1" applyBorder="1" applyAlignment="1">
      <alignment horizontal="center" vertical="center" wrapText="1"/>
    </xf>
    <xf numFmtId="0" fontId="3" fillId="0" borderId="17" xfId="17" applyFont="1" applyFill="1" applyBorder="1">
      <alignment vertical="center"/>
    </xf>
    <xf numFmtId="0" fontId="3" fillId="3" borderId="17" xfId="14" applyFont="1" applyFill="1" applyBorder="1" applyAlignment="1">
      <alignment horizontal="center" vertical="center" wrapText="1"/>
    </xf>
    <xf numFmtId="0" fontId="2" fillId="0" borderId="17" xfId="14" applyFont="1" applyFill="1" applyBorder="1" applyAlignment="1">
      <alignment horizontal="center" vertical="center"/>
    </xf>
    <xf numFmtId="0" fontId="2" fillId="0" borderId="17" xfId="14" applyFont="1" applyFill="1" applyBorder="1" applyAlignment="1">
      <alignment horizontal="right" vertical="center" wrapText="1"/>
    </xf>
    <xf numFmtId="0" fontId="3" fillId="0" borderId="17" xfId="14" applyFont="1" applyFill="1" applyBorder="1" applyAlignment="1" applyProtection="1">
      <alignment horizontal="left" vertical="center" wrapText="1"/>
    </xf>
    <xf numFmtId="0" fontId="2" fillId="0" borderId="17" xfId="17" applyFont="1" applyBorder="1" applyAlignment="1">
      <alignment horizontal="center" vertical="center"/>
    </xf>
    <xf numFmtId="0" fontId="3" fillId="0" borderId="17" xfId="3" applyFont="1" applyFill="1" applyBorder="1" applyAlignment="1">
      <alignment horizontal="left"/>
    </xf>
    <xf numFmtId="0" fontId="3" fillId="3" borderId="0" xfId="3" applyFont="1" applyFill="1" applyBorder="1" applyAlignment="1" applyProtection="1">
      <alignment horizontal="left"/>
    </xf>
    <xf numFmtId="0" fontId="4" fillId="3" borderId="17" xfId="0" applyFont="1" applyFill="1" applyBorder="1" applyAlignment="1">
      <alignment wrapText="1"/>
    </xf>
    <xf numFmtId="167" fontId="4" fillId="0" borderId="17" xfId="0" applyNumberFormat="1" applyFont="1" applyBorder="1"/>
    <xf numFmtId="9" fontId="2" fillId="0" borderId="17" xfId="56" applyNumberFormat="1" applyFont="1" applyFill="1" applyBorder="1"/>
    <xf numFmtId="0" fontId="5" fillId="2" borderId="17" xfId="0" applyFont="1" applyFill="1" applyBorder="1"/>
    <xf numFmtId="0" fontId="5" fillId="2" borderId="18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left"/>
    </xf>
    <xf numFmtId="0" fontId="5" fillId="0" borderId="19" xfId="0" applyFont="1" applyFill="1" applyBorder="1"/>
    <xf numFmtId="164" fontId="4" fillId="3" borderId="20" xfId="1" applyFont="1" applyFill="1" applyBorder="1"/>
    <xf numFmtId="164" fontId="4" fillId="3" borderId="32" xfId="1" applyFont="1" applyFill="1" applyBorder="1"/>
    <xf numFmtId="0" fontId="25" fillId="0" borderId="0" xfId="0" applyFont="1" applyBorder="1" applyAlignment="1">
      <alignment horizontal="left" vertical="top"/>
    </xf>
    <xf numFmtId="0" fontId="4" fillId="0" borderId="17" xfId="0" applyFont="1" applyFill="1" applyBorder="1" applyAlignment="1" applyProtection="1">
      <alignment horizontal="left"/>
    </xf>
    <xf numFmtId="164" fontId="4" fillId="0" borderId="17" xfId="1" applyFont="1" applyFill="1" applyBorder="1" applyAlignment="1" applyProtection="1">
      <alignment horizontal="center"/>
    </xf>
    <xf numFmtId="0" fontId="4" fillId="0" borderId="19" xfId="0" applyFont="1" applyBorder="1" applyAlignment="1">
      <alignment horizontal="center"/>
    </xf>
    <xf numFmtId="164" fontId="5" fillId="0" borderId="20" xfId="1" applyFont="1" applyFill="1" applyBorder="1" applyProtection="1"/>
    <xf numFmtId="0" fontId="5" fillId="0" borderId="32" xfId="0" applyFont="1" applyFill="1" applyBorder="1" applyProtection="1"/>
    <xf numFmtId="0" fontId="5" fillId="3" borderId="17" xfId="2" applyFont="1" applyFill="1" applyBorder="1" applyAlignment="1">
      <alignment horizontal="center" vertical="center"/>
    </xf>
    <xf numFmtId="164" fontId="4" fillId="0" borderId="17" xfId="1" applyFont="1" applyFill="1" applyBorder="1" applyAlignment="1">
      <alignment horizontal="center" vertical="center"/>
    </xf>
    <xf numFmtId="164" fontId="5" fillId="0" borderId="17" xfId="1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4" fillId="3" borderId="18" xfId="2" applyFont="1" applyFill="1" applyBorder="1" applyAlignment="1">
      <alignment horizontal="center" vertical="center"/>
    </xf>
    <xf numFmtId="164" fontId="4" fillId="0" borderId="18" xfId="1" applyFont="1" applyFill="1" applyBorder="1" applyAlignment="1">
      <alignment horizontal="center" vertical="center"/>
    </xf>
    <xf numFmtId="164" fontId="5" fillId="0" borderId="18" xfId="1" applyFont="1" applyFill="1" applyBorder="1" applyAlignment="1">
      <alignment horizontal="center" vertical="center"/>
    </xf>
    <xf numFmtId="0" fontId="4" fillId="0" borderId="18" xfId="2" applyFont="1" applyFill="1" applyBorder="1" applyAlignment="1">
      <alignment horizontal="left" vertical="center"/>
    </xf>
    <xf numFmtId="0" fontId="4" fillId="0" borderId="32" xfId="2" applyFont="1" applyFill="1" applyBorder="1" applyAlignment="1">
      <alignment horizontal="left" vertical="center"/>
    </xf>
    <xf numFmtId="0" fontId="5" fillId="2" borderId="23" xfId="2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20" xfId="0" applyFont="1" applyFill="1" applyBorder="1" applyProtection="1"/>
    <xf numFmtId="2" fontId="5" fillId="0" borderId="2" xfId="2" applyNumberFormat="1" applyFont="1" applyBorder="1">
      <alignment vertical="center"/>
    </xf>
    <xf numFmtId="164" fontId="4" fillId="0" borderId="0" xfId="0" applyNumberFormat="1" applyFont="1" applyBorder="1" applyAlignment="1">
      <alignment horizontal="centerContinuous" vertical="top"/>
    </xf>
    <xf numFmtId="164" fontId="4" fillId="0" borderId="17" xfId="1" applyFont="1" applyBorder="1" applyAlignment="1">
      <alignment horizontal="right" vertical="top"/>
    </xf>
    <xf numFmtId="164" fontId="4" fillId="0" borderId="17" xfId="1" applyNumberFormat="1" applyFont="1" applyBorder="1" applyAlignment="1">
      <alignment horizontal="right" vertical="top"/>
    </xf>
    <xf numFmtId="164" fontId="4" fillId="0" borderId="18" xfId="1" applyFont="1" applyBorder="1" applyAlignment="1">
      <alignment horizontal="right" vertical="top"/>
    </xf>
    <xf numFmtId="10" fontId="4" fillId="0" borderId="17" xfId="0" quotePrefix="1" applyNumberFormat="1" applyFont="1" applyBorder="1" applyAlignment="1">
      <alignment horizontal="right" vertical="top"/>
    </xf>
    <xf numFmtId="164" fontId="4" fillId="0" borderId="0" xfId="0" applyNumberFormat="1" applyFont="1" applyBorder="1" applyAlignment="1"/>
    <xf numFmtId="169" fontId="4" fillId="0" borderId="0" xfId="2" applyNumberFormat="1" applyFont="1">
      <alignment vertical="center"/>
    </xf>
    <xf numFmtId="0" fontId="5" fillId="2" borderId="28" xfId="2" applyFont="1" applyFill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 wrapText="1"/>
    </xf>
    <xf numFmtId="0" fontId="3" fillId="2" borderId="17" xfId="2" applyFont="1" applyFill="1" applyBorder="1" applyAlignment="1">
      <alignment horizontal="center" vertical="center" wrapText="1"/>
    </xf>
    <xf numFmtId="0" fontId="3" fillId="2" borderId="17" xfId="17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3" fillId="2" borderId="28" xfId="2" applyFont="1" applyFill="1" applyBorder="1" applyAlignment="1">
      <alignment horizontal="center" vertical="center" wrapText="1"/>
    </xf>
    <xf numFmtId="0" fontId="2" fillId="0" borderId="17" xfId="3" applyFont="1" applyFill="1" applyBorder="1" applyAlignment="1">
      <alignment wrapText="1"/>
    </xf>
    <xf numFmtId="167" fontId="2" fillId="3" borderId="57" xfId="0" applyNumberFormat="1" applyFont="1" applyFill="1" applyBorder="1" applyAlignment="1">
      <alignment wrapText="1"/>
    </xf>
    <xf numFmtId="167" fontId="2" fillId="3" borderId="34" xfId="0" applyNumberFormat="1" applyFont="1" applyFill="1" applyBorder="1" applyAlignment="1">
      <alignment wrapText="1"/>
    </xf>
    <xf numFmtId="0" fontId="4" fillId="3" borderId="65" xfId="0" applyFont="1" applyFill="1" applyBorder="1" applyAlignment="1">
      <alignment wrapText="1"/>
    </xf>
    <xf numFmtId="0" fontId="4" fillId="3" borderId="29" xfId="0" applyFont="1" applyFill="1" applyBorder="1" applyAlignment="1">
      <alignment wrapText="1"/>
    </xf>
    <xf numFmtId="167" fontId="2" fillId="3" borderId="65" xfId="0" applyNumberFormat="1" applyFont="1" applyFill="1" applyBorder="1" applyAlignment="1">
      <alignment wrapText="1"/>
    </xf>
    <xf numFmtId="167" fontId="4" fillId="3" borderId="28" xfId="0" applyNumberFormat="1" applyFont="1" applyFill="1" applyBorder="1"/>
    <xf numFmtId="167" fontId="2" fillId="3" borderId="44" xfId="0" applyNumberFormat="1" applyFont="1" applyFill="1" applyBorder="1" applyAlignment="1">
      <alignment wrapText="1"/>
    </xf>
    <xf numFmtId="167" fontId="2" fillId="3" borderId="28" xfId="0" applyNumberFormat="1" applyFont="1" applyFill="1" applyBorder="1" applyAlignment="1">
      <alignment wrapText="1"/>
    </xf>
    <xf numFmtId="167" fontId="4" fillId="0" borderId="29" xfId="0" applyNumberFormat="1" applyFont="1" applyBorder="1"/>
    <xf numFmtId="164" fontId="4" fillId="3" borderId="27" xfId="1" applyFont="1" applyFill="1" applyBorder="1" applyAlignment="1">
      <alignment horizontal="center"/>
    </xf>
    <xf numFmtId="164" fontId="4" fillId="3" borderId="28" xfId="1" applyFont="1" applyFill="1" applyBorder="1"/>
    <xf numFmtId="164" fontId="4" fillId="3" borderId="28" xfId="1" applyFont="1" applyFill="1" applyBorder="1" applyAlignment="1">
      <alignment horizontal="center"/>
    </xf>
    <xf numFmtId="164" fontId="4" fillId="0" borderId="29" xfId="1" applyFont="1" applyBorder="1" applyAlignment="1">
      <alignment horizontal="center" wrapText="1"/>
    </xf>
    <xf numFmtId="0" fontId="5" fillId="0" borderId="6" xfId="0" applyFont="1" applyFill="1" applyBorder="1" applyAlignment="1">
      <alignment horizontal="left"/>
    </xf>
    <xf numFmtId="0" fontId="4" fillId="3" borderId="18" xfId="0" applyFont="1" applyFill="1" applyBorder="1" applyAlignment="1">
      <alignment wrapText="1"/>
    </xf>
    <xf numFmtId="164" fontId="4" fillId="0" borderId="21" xfId="1" applyFont="1" applyBorder="1" applyAlignment="1">
      <alignment wrapText="1"/>
    </xf>
    <xf numFmtId="164" fontId="4" fillId="0" borderId="34" xfId="1" applyFont="1" applyBorder="1" applyAlignment="1">
      <alignment wrapText="1"/>
    </xf>
    <xf numFmtId="164" fontId="4" fillId="0" borderId="18" xfId="1" applyFont="1" applyBorder="1" applyAlignment="1">
      <alignment wrapText="1"/>
    </xf>
    <xf numFmtId="0" fontId="5" fillId="2" borderId="31" xfId="0" applyFont="1" applyFill="1" applyBorder="1"/>
    <xf numFmtId="0" fontId="4" fillId="3" borderId="15" xfId="0" applyFont="1" applyFill="1" applyBorder="1" applyAlignment="1">
      <alignment wrapText="1"/>
    </xf>
    <xf numFmtId="0" fontId="5" fillId="0" borderId="16" xfId="0" applyFont="1" applyFill="1" applyBorder="1" applyAlignment="1">
      <alignment horizontal="left"/>
    </xf>
    <xf numFmtId="0" fontId="4" fillId="0" borderId="64" xfId="0" applyFont="1" applyFill="1" applyBorder="1"/>
    <xf numFmtId="164" fontId="4" fillId="0" borderId="63" xfId="0" applyNumberFormat="1" applyFont="1" applyFill="1" applyBorder="1"/>
    <xf numFmtId="164" fontId="4" fillId="0" borderId="61" xfId="0" applyNumberFormat="1" applyFont="1" applyFill="1" applyBorder="1"/>
    <xf numFmtId="10" fontId="4" fillId="0" borderId="63" xfId="0" applyNumberFormat="1" applyFont="1" applyFill="1" applyBorder="1"/>
    <xf numFmtId="0" fontId="4" fillId="0" borderId="63" xfId="0" applyFont="1" applyFill="1" applyBorder="1"/>
    <xf numFmtId="0" fontId="4" fillId="0" borderId="55" xfId="0" applyFont="1" applyFill="1" applyBorder="1" applyAlignment="1">
      <alignment wrapText="1"/>
    </xf>
    <xf numFmtId="164" fontId="4" fillId="0" borderId="17" xfId="1" applyFont="1" applyFill="1" applyBorder="1"/>
    <xf numFmtId="0" fontId="4" fillId="0" borderId="22" xfId="0" applyFont="1" applyFill="1" applyBorder="1" applyAlignment="1">
      <alignment vertical="center"/>
    </xf>
    <xf numFmtId="2" fontId="2" fillId="0" borderId="22" xfId="3" applyNumberFormat="1" applyFont="1" applyFill="1" applyBorder="1" applyAlignment="1">
      <alignment vertical="center" wrapText="1"/>
    </xf>
    <xf numFmtId="164" fontId="4" fillId="3" borderId="31" xfId="1" applyFont="1" applyFill="1" applyBorder="1" applyAlignment="1"/>
    <xf numFmtId="164" fontId="4" fillId="3" borderId="22" xfId="1" applyFont="1" applyFill="1" applyBorder="1" applyAlignment="1"/>
    <xf numFmtId="0" fontId="5" fillId="0" borderId="30" xfId="0" applyFont="1" applyFill="1" applyBorder="1" applyAlignment="1">
      <alignment horizontal="left"/>
    </xf>
    <xf numFmtId="0" fontId="5" fillId="0" borderId="2" xfId="0" applyFont="1" applyFill="1" applyBorder="1"/>
    <xf numFmtId="164" fontId="6" fillId="0" borderId="0" xfId="0" applyNumberFormat="1" applyFont="1" applyBorder="1" applyAlignment="1">
      <alignment horizontal="left"/>
    </xf>
    <xf numFmtId="0" fontId="5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 vertical="top"/>
    </xf>
    <xf numFmtId="164" fontId="4" fillId="3" borderId="18" xfId="0" applyNumberFormat="1" applyFont="1" applyFill="1" applyBorder="1"/>
    <xf numFmtId="0" fontId="4" fillId="3" borderId="19" xfId="0" applyFont="1" applyFill="1" applyBorder="1" applyAlignment="1">
      <alignment horizontal="center" vertical="top"/>
    </xf>
    <xf numFmtId="0" fontId="4" fillId="3" borderId="20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center"/>
    </xf>
    <xf numFmtId="164" fontId="4" fillId="3" borderId="32" xfId="0" applyNumberFormat="1" applyFont="1" applyFill="1" applyBorder="1"/>
    <xf numFmtId="164" fontId="4" fillId="0" borderId="17" xfId="2" applyNumberFormat="1" applyFont="1" applyBorder="1" applyAlignment="1">
      <alignment horizontal="center" vertical="center"/>
    </xf>
    <xf numFmtId="164" fontId="4" fillId="0" borderId="17" xfId="1" applyFont="1" applyBorder="1" applyAlignment="1">
      <alignment horizontal="center" vertical="center"/>
    </xf>
    <xf numFmtId="164" fontId="2" fillId="0" borderId="17" xfId="1" applyFont="1" applyBorder="1"/>
    <xf numFmtId="0" fontId="5" fillId="0" borderId="0" xfId="0" applyFont="1" applyBorder="1" applyAlignment="1">
      <alignment horizont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7" xfId="0" quotePrefix="1" applyFont="1" applyFill="1" applyBorder="1" applyAlignment="1">
      <alignment horizontal="center" vertical="center" wrapText="1"/>
    </xf>
    <xf numFmtId="15" fontId="4" fillId="0" borderId="15" xfId="0" applyNumberFormat="1" applyFont="1" applyFill="1" applyBorder="1"/>
    <xf numFmtId="15" fontId="4" fillId="0" borderId="18" xfId="0" applyNumberFormat="1" applyFont="1" applyFill="1" applyBorder="1"/>
    <xf numFmtId="0" fontId="3" fillId="0" borderId="18" xfId="2" applyFont="1" applyBorder="1">
      <alignment vertical="center"/>
    </xf>
    <xf numFmtId="0" fontId="5" fillId="0" borderId="20" xfId="2" applyFont="1" applyBorder="1">
      <alignment vertical="center"/>
    </xf>
    <xf numFmtId="164" fontId="5" fillId="0" borderId="20" xfId="2" applyNumberFormat="1" applyFont="1" applyBorder="1">
      <alignment vertical="center"/>
    </xf>
    <xf numFmtId="0" fontId="16" fillId="0" borderId="27" xfId="0" applyFont="1" applyFill="1" applyBorder="1" applyAlignment="1"/>
    <xf numFmtId="0" fontId="16" fillId="0" borderId="16" xfId="0" applyFont="1" applyFill="1" applyBorder="1"/>
    <xf numFmtId="0" fontId="16" fillId="0" borderId="16" xfId="0" applyFont="1" applyFill="1" applyBorder="1" applyAlignment="1"/>
    <xf numFmtId="0" fontId="16" fillId="0" borderId="16" xfId="0" applyFont="1" applyBorder="1"/>
    <xf numFmtId="0" fontId="4" fillId="0" borderId="17" xfId="0" applyFont="1" applyBorder="1" applyAlignment="1">
      <alignment horizontal="left"/>
    </xf>
    <xf numFmtId="0" fontId="4" fillId="0" borderId="66" xfId="2" applyFont="1" applyBorder="1">
      <alignment vertical="center"/>
    </xf>
    <xf numFmtId="164" fontId="5" fillId="0" borderId="20" xfId="1" applyNumberFormat="1" applyFont="1" applyBorder="1"/>
    <xf numFmtId="164" fontId="4" fillId="0" borderId="17" xfId="1" applyNumberFormat="1" applyFont="1" applyBorder="1"/>
    <xf numFmtId="164" fontId="5" fillId="0" borderId="0" xfId="1" applyFont="1" applyBorder="1" applyAlignment="1">
      <alignment horizontal="right" vertical="top" wrapText="1"/>
    </xf>
    <xf numFmtId="164" fontId="11" fillId="0" borderId="0" xfId="1" applyFont="1" applyFill="1" applyBorder="1"/>
    <xf numFmtId="0" fontId="5" fillId="2" borderId="17" xfId="0" applyFont="1" applyFill="1" applyBorder="1" applyAlignment="1">
      <alignment horizontal="center" wrapText="1"/>
    </xf>
    <xf numFmtId="164" fontId="4" fillId="0" borderId="17" xfId="43" applyFont="1" applyBorder="1" applyAlignment="1">
      <alignment horizontal="right" vertical="top"/>
    </xf>
    <xf numFmtId="164" fontId="4" fillId="0" borderId="17" xfId="43" applyNumberFormat="1" applyFont="1" applyBorder="1" applyAlignment="1">
      <alignment horizontal="right" vertical="top"/>
    </xf>
    <xf numFmtId="164" fontId="2" fillId="0" borderId="17" xfId="3" applyNumberFormat="1" applyFont="1" applyFill="1" applyBorder="1"/>
    <xf numFmtId="164" fontId="2" fillId="0" borderId="18" xfId="3" applyNumberFormat="1" applyFont="1" applyFill="1" applyBorder="1"/>
    <xf numFmtId="164" fontId="4" fillId="0" borderId="17" xfId="1" applyNumberFormat="1" applyFont="1" applyFill="1" applyBorder="1" applyAlignment="1">
      <alignment horizontal="center" vertical="center"/>
    </xf>
    <xf numFmtId="0" fontId="3" fillId="2" borderId="17" xfId="3" applyFont="1" applyFill="1" applyBorder="1" applyAlignment="1">
      <alignment horizontal="center" vertical="center" wrapText="1"/>
    </xf>
    <xf numFmtId="164" fontId="5" fillId="0" borderId="0" xfId="0" applyNumberFormat="1" applyFont="1" applyBorder="1"/>
    <xf numFmtId="0" fontId="4" fillId="0" borderId="35" xfId="0" applyFont="1" applyFill="1" applyBorder="1"/>
    <xf numFmtId="164" fontId="4" fillId="0" borderId="15" xfId="0" applyNumberFormat="1" applyFont="1" applyFill="1" applyBorder="1"/>
    <xf numFmtId="164" fontId="4" fillId="0" borderId="18" xfId="1" applyFont="1" applyFill="1" applyBorder="1"/>
    <xf numFmtId="170" fontId="4" fillId="0" borderId="17" xfId="60" applyNumberFormat="1" applyFont="1" applyFill="1" applyBorder="1"/>
    <xf numFmtId="164" fontId="4" fillId="0" borderId="17" xfId="1" applyFont="1" applyFill="1" applyBorder="1" applyAlignment="1">
      <alignment horizontal="right" vertical="top" wrapText="1"/>
    </xf>
    <xf numFmtId="164" fontId="4" fillId="0" borderId="17" xfId="1" applyFont="1" applyFill="1" applyBorder="1" applyAlignment="1">
      <alignment horizontal="right" vertical="top"/>
    </xf>
    <xf numFmtId="164" fontId="4" fillId="0" borderId="18" xfId="1" applyFont="1" applyFill="1" applyBorder="1" applyAlignment="1">
      <alignment horizontal="right" vertical="top" wrapText="1"/>
    </xf>
    <xf numFmtId="164" fontId="4" fillId="0" borderId="17" xfId="1" applyFont="1" applyFill="1" applyBorder="1" applyAlignment="1" applyProtection="1">
      <alignment horizontal="right"/>
    </xf>
    <xf numFmtId="164" fontId="4" fillId="0" borderId="17" xfId="1" applyFont="1" applyFill="1" applyBorder="1" applyAlignment="1">
      <alignment vertical="center"/>
    </xf>
    <xf numFmtId="164" fontId="4" fillId="0" borderId="17" xfId="2" applyNumberFormat="1" applyFont="1" applyBorder="1">
      <alignment vertical="center"/>
    </xf>
    <xf numFmtId="0" fontId="4" fillId="0" borderId="15" xfId="18" applyFont="1" applyBorder="1">
      <alignment vertical="center"/>
    </xf>
    <xf numFmtId="0" fontId="4" fillId="4" borderId="16" xfId="0" applyFont="1" applyFill="1" applyBorder="1"/>
    <xf numFmtId="0" fontId="4" fillId="4" borderId="16" xfId="0" applyFont="1" applyFill="1" applyBorder="1" applyAlignment="1">
      <alignment wrapText="1"/>
    </xf>
    <xf numFmtId="2" fontId="4" fillId="0" borderId="17" xfId="1" applyNumberFormat="1" applyFont="1" applyBorder="1"/>
    <xf numFmtId="0" fontId="5" fillId="3" borderId="0" xfId="2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/>
    </xf>
    <xf numFmtId="0" fontId="5" fillId="2" borderId="17" xfId="2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2" borderId="29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2" borderId="28" xfId="2" applyFont="1" applyFill="1" applyBorder="1" applyAlignment="1">
      <alignment horizontal="center" vertical="center" wrapText="1"/>
    </xf>
    <xf numFmtId="0" fontId="5" fillId="2" borderId="29" xfId="2" applyFont="1" applyFill="1" applyBorder="1" applyAlignment="1">
      <alignment horizontal="center" vertical="center" wrapText="1"/>
    </xf>
    <xf numFmtId="0" fontId="3" fillId="2" borderId="17" xfId="2" applyFont="1" applyFill="1" applyBorder="1" applyAlignment="1">
      <alignment horizontal="center" vertical="center" wrapText="1"/>
    </xf>
    <xf numFmtId="0" fontId="3" fillId="2" borderId="18" xfId="2" applyFont="1" applyFill="1" applyBorder="1" applyAlignment="1">
      <alignment horizontal="center" vertical="center" wrapText="1"/>
    </xf>
    <xf numFmtId="0" fontId="5" fillId="2" borderId="16" xfId="0" quotePrefix="1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3" fillId="2" borderId="22" xfId="2" applyFont="1" applyFill="1" applyBorder="1" applyAlignment="1">
      <alignment horizontal="center" vertical="center" wrapText="1"/>
    </xf>
    <xf numFmtId="0" fontId="3" fillId="2" borderId="33" xfId="2" applyFont="1" applyFill="1" applyBorder="1" applyAlignment="1">
      <alignment horizontal="center" vertical="center" wrapText="1"/>
    </xf>
    <xf numFmtId="0" fontId="3" fillId="0" borderId="0" xfId="17" applyFont="1" applyFill="1" applyBorder="1" applyAlignment="1">
      <alignment horizontal="center" vertical="center"/>
    </xf>
    <xf numFmtId="0" fontId="2" fillId="0" borderId="17" xfId="14" applyFont="1" applyFill="1" applyBorder="1" applyAlignment="1">
      <alignment horizontal="center"/>
    </xf>
    <xf numFmtId="0" fontId="3" fillId="0" borderId="0" xfId="18" applyFont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3" fillId="0" borderId="0" xfId="42" applyFont="1" applyBorder="1" applyAlignment="1">
      <alignment horizontal="center" vertical="center"/>
    </xf>
    <xf numFmtId="0" fontId="3" fillId="7" borderId="17" xfId="14" applyFont="1" applyFill="1" applyBorder="1" applyAlignment="1">
      <alignment horizontal="center" vertical="center"/>
    </xf>
    <xf numFmtId="0" fontId="3" fillId="7" borderId="35" xfId="15" applyFont="1" applyFill="1" applyBorder="1" applyAlignment="1">
      <alignment horizontal="center" vertical="center" wrapText="1"/>
    </xf>
    <xf numFmtId="0" fontId="3" fillId="7" borderId="9" xfId="15" applyFont="1" applyFill="1" applyBorder="1" applyAlignment="1">
      <alignment horizontal="center" vertical="center" wrapText="1"/>
    </xf>
    <xf numFmtId="0" fontId="3" fillId="7" borderId="15" xfId="15" applyFont="1" applyFill="1" applyBorder="1" applyAlignment="1">
      <alignment horizontal="center" vertical="center" wrapText="1"/>
    </xf>
    <xf numFmtId="0" fontId="3" fillId="7" borderId="17" xfId="15" applyFont="1" applyFill="1" applyBorder="1" applyAlignment="1">
      <alignment horizontal="center" vertical="center" wrapText="1"/>
    </xf>
    <xf numFmtId="0" fontId="3" fillId="7" borderId="17" xfId="15" applyFont="1" applyFill="1" applyBorder="1" applyAlignment="1">
      <alignment horizontal="center" vertical="center"/>
    </xf>
    <xf numFmtId="164" fontId="2" fillId="0" borderId="17" xfId="14" applyNumberFormat="1" applyFont="1" applyFill="1" applyBorder="1" applyAlignment="1">
      <alignment horizontal="center"/>
    </xf>
    <xf numFmtId="0" fontId="2" fillId="0" borderId="35" xfId="17" applyFont="1" applyFill="1" applyBorder="1" applyAlignment="1">
      <alignment horizontal="center" vertical="center"/>
    </xf>
    <xf numFmtId="0" fontId="2" fillId="0" borderId="9" xfId="17" applyFont="1" applyFill="1" applyBorder="1" applyAlignment="1">
      <alignment horizontal="center" vertical="center"/>
    </xf>
    <xf numFmtId="0" fontId="2" fillId="0" borderId="15" xfId="17" applyFont="1" applyFill="1" applyBorder="1" applyAlignment="1">
      <alignment horizontal="center" vertical="center"/>
    </xf>
    <xf numFmtId="2" fontId="2" fillId="0" borderId="17" xfId="14" applyNumberFormat="1" applyFont="1" applyFill="1" applyBorder="1" applyAlignment="1">
      <alignment horizontal="center"/>
    </xf>
    <xf numFmtId="0" fontId="3" fillId="0" borderId="17" xfId="17" applyFont="1" applyFill="1" applyBorder="1" applyAlignment="1">
      <alignment horizontal="center" vertical="center" wrapText="1"/>
    </xf>
    <xf numFmtId="2" fontId="3" fillId="0" borderId="17" xfId="17" applyNumberFormat="1" applyFont="1" applyFill="1" applyBorder="1" applyAlignment="1">
      <alignment horizontal="center" vertical="center"/>
    </xf>
    <xf numFmtId="0" fontId="2" fillId="0" borderId="17" xfId="14" applyFont="1" applyFill="1" applyBorder="1" applyAlignment="1">
      <alignment horizontal="right"/>
    </xf>
    <xf numFmtId="2" fontId="2" fillId="0" borderId="35" xfId="14" applyNumberFormat="1" applyFont="1" applyFill="1" applyBorder="1" applyAlignment="1">
      <alignment horizontal="center"/>
    </xf>
    <xf numFmtId="2" fontId="2" fillId="0" borderId="9" xfId="14" applyNumberFormat="1" applyFont="1" applyFill="1" applyBorder="1" applyAlignment="1">
      <alignment horizontal="center"/>
    </xf>
    <xf numFmtId="2" fontId="2" fillId="0" borderId="15" xfId="14" applyNumberFormat="1" applyFont="1" applyFill="1" applyBorder="1" applyAlignment="1">
      <alignment horizontal="center"/>
    </xf>
    <xf numFmtId="2" fontId="3" fillId="0" borderId="17" xfId="14" applyNumberFormat="1" applyFont="1" applyFill="1" applyBorder="1" applyAlignment="1">
      <alignment horizontal="center"/>
    </xf>
    <xf numFmtId="0" fontId="3" fillId="0" borderId="0" xfId="17" applyFont="1" applyAlignment="1">
      <alignment horizontal="center" vertical="center"/>
    </xf>
    <xf numFmtId="0" fontId="1" fillId="0" borderId="0" xfId="3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3" fillId="2" borderId="17" xfId="17" applyFont="1" applyFill="1" applyBorder="1" applyAlignment="1">
      <alignment horizontal="center" vertical="center" wrapText="1"/>
    </xf>
    <xf numFmtId="0" fontId="5" fillId="2" borderId="39" xfId="2" applyFont="1" applyFill="1" applyBorder="1" applyAlignment="1">
      <alignment horizontal="center" vertical="center"/>
    </xf>
    <xf numFmtId="0" fontId="5" fillId="2" borderId="30" xfId="2" applyFont="1" applyFill="1" applyBorder="1" applyAlignment="1">
      <alignment horizontal="center" vertical="center"/>
    </xf>
    <xf numFmtId="0" fontId="5" fillId="2" borderId="40" xfId="2" applyFont="1" applyFill="1" applyBorder="1" applyAlignment="1">
      <alignment horizontal="center" vertical="center"/>
    </xf>
    <xf numFmtId="0" fontId="5" fillId="2" borderId="4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7" xfId="0" applyFont="1" applyBorder="1"/>
    <xf numFmtId="0" fontId="5" fillId="3" borderId="0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3" fillId="2" borderId="27" xfId="3" applyFont="1" applyFill="1" applyBorder="1" applyAlignment="1">
      <alignment horizontal="center" vertical="center" wrapText="1"/>
    </xf>
    <xf numFmtId="0" fontId="3" fillId="2" borderId="16" xfId="3" applyFont="1" applyFill="1" applyBorder="1" applyAlignment="1">
      <alignment horizontal="center" vertical="center" wrapText="1"/>
    </xf>
    <xf numFmtId="0" fontId="3" fillId="2" borderId="28" xfId="3" applyFont="1" applyFill="1" applyBorder="1" applyAlignment="1">
      <alignment horizontal="center" vertical="center" wrapText="1"/>
    </xf>
    <xf numFmtId="0" fontId="3" fillId="2" borderId="17" xfId="3" applyFont="1" applyFill="1" applyBorder="1" applyAlignment="1">
      <alignment horizontal="center" vertical="center" wrapText="1"/>
    </xf>
    <xf numFmtId="0" fontId="3" fillId="2" borderId="29" xfId="3" applyFont="1" applyFill="1" applyBorder="1" applyAlignment="1">
      <alignment horizontal="center" vertical="center" wrapText="1"/>
    </xf>
    <xf numFmtId="0" fontId="3" fillId="2" borderId="18" xfId="3" applyFont="1" applyFill="1" applyBorder="1" applyAlignment="1">
      <alignment horizontal="center" vertical="center" wrapText="1"/>
    </xf>
    <xf numFmtId="0" fontId="5" fillId="2" borderId="28" xfId="0" quotePrefix="1" applyFont="1" applyFill="1" applyBorder="1" applyAlignment="1">
      <alignment horizontal="center" vertical="center" wrapText="1"/>
    </xf>
    <xf numFmtId="0" fontId="5" fillId="2" borderId="17" xfId="0" quotePrefix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wrapText="1"/>
    </xf>
    <xf numFmtId="0" fontId="7" fillId="0" borderId="33" xfId="0" applyFont="1" applyBorder="1" applyAlignment="1">
      <alignment horizontal="center" wrapText="1"/>
    </xf>
    <xf numFmtId="0" fontId="7" fillId="0" borderId="34" xfId="0" applyFont="1" applyBorder="1" applyAlignment="1">
      <alignment horizontal="center" wrapText="1"/>
    </xf>
    <xf numFmtId="0" fontId="5" fillId="2" borderId="52" xfId="0" applyFont="1" applyFill="1" applyBorder="1" applyAlignment="1">
      <alignment horizontal="center" wrapText="1"/>
    </xf>
    <xf numFmtId="0" fontId="5" fillId="2" borderId="43" xfId="0" applyFont="1" applyFill="1" applyBorder="1" applyAlignment="1">
      <alignment horizontal="center" wrapText="1"/>
    </xf>
    <xf numFmtId="0" fontId="5" fillId="2" borderId="44" xfId="0" applyFont="1" applyFill="1" applyBorder="1" applyAlignment="1">
      <alignment horizontal="center" wrapText="1"/>
    </xf>
    <xf numFmtId="0" fontId="5" fillId="2" borderId="35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27" xfId="2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3" fillId="2" borderId="28" xfId="2" applyFont="1" applyFill="1" applyBorder="1" applyAlignment="1">
      <alignment horizontal="center" vertical="center" wrapText="1"/>
    </xf>
  </cellXfs>
  <cellStyles count="61">
    <cellStyle name="Body" xfId="4"/>
    <cellStyle name="Comma" xfId="1" builtinId="3"/>
    <cellStyle name="Comma  - Style1" xfId="6"/>
    <cellStyle name="Comma 10" xfId="43"/>
    <cellStyle name="Comma 11" xfId="47"/>
    <cellStyle name="Comma 12" xfId="44"/>
    <cellStyle name="Comma 13" xfId="45"/>
    <cellStyle name="Comma 14" xfId="55"/>
    <cellStyle name="Comma 15" xfId="56"/>
    <cellStyle name="Comma 2" xfId="22"/>
    <cellStyle name="Comma 3" xfId="5"/>
    <cellStyle name="Comma 4" xfId="25"/>
    <cellStyle name="Comma 5" xfId="28"/>
    <cellStyle name="Comma 6" xfId="31"/>
    <cellStyle name="Comma 7" xfId="29"/>
    <cellStyle name="Comma 8" xfId="30"/>
    <cellStyle name="Comma 9" xfId="33"/>
    <cellStyle name="Curren - Style2" xfId="7"/>
    <cellStyle name="Grey" xfId="8"/>
    <cellStyle name="Header1" xfId="9"/>
    <cellStyle name="Header2" xfId="10"/>
    <cellStyle name="Input [yellow]" xfId="11"/>
    <cellStyle name="no dec" xfId="12"/>
    <cellStyle name="Normal" xfId="0" builtinId="0"/>
    <cellStyle name="Normal - Style1" xfId="13"/>
    <cellStyle name="Normal 10" xfId="42"/>
    <cellStyle name="Normal 11" xfId="48"/>
    <cellStyle name="Normal 12" xfId="50"/>
    <cellStyle name="Normal 13" xfId="46"/>
    <cellStyle name="Normal 14" xfId="54"/>
    <cellStyle name="Normal 15" xfId="57"/>
    <cellStyle name="Normal 2" xfId="3"/>
    <cellStyle name="Normal 2 2" xfId="14"/>
    <cellStyle name="Normal 2 3" xfId="15"/>
    <cellStyle name="Normal 3" xfId="16"/>
    <cellStyle name="Normal 4" xfId="24"/>
    <cellStyle name="Normal 5" xfId="27"/>
    <cellStyle name="Normal 6" xfId="32"/>
    <cellStyle name="Normal 7" xfId="35"/>
    <cellStyle name="Normal 8" xfId="37"/>
    <cellStyle name="Normal 9" xfId="39"/>
    <cellStyle name="Normal_FORMATS 5 YEAR ALOKE" xfId="2"/>
    <cellStyle name="Normal_FORMATS 5 YEAR ALOKE 2" xfId="17"/>
    <cellStyle name="Normal_FORMATS 5 YEAR ALOKE 3" xfId="18"/>
    <cellStyle name="Percent" xfId="60" builtinId="5"/>
    <cellStyle name="Percent [0]_#6 Temps &amp; Contractors" xfId="19"/>
    <cellStyle name="Percent [2]" xfId="20"/>
    <cellStyle name="Percent 10" xfId="51"/>
    <cellStyle name="Percent 11" xfId="52"/>
    <cellStyle name="Percent 12" xfId="53"/>
    <cellStyle name="Percent 13" xfId="58"/>
    <cellStyle name="Percent 14" xfId="59"/>
    <cellStyle name="Percent 2" xfId="23"/>
    <cellStyle name="Percent 3" xfId="26"/>
    <cellStyle name="Percent 4" xfId="34"/>
    <cellStyle name="Percent 5" xfId="36"/>
    <cellStyle name="Percent 6" xfId="38"/>
    <cellStyle name="Percent 7" xfId="40"/>
    <cellStyle name="Percent 8" xfId="41"/>
    <cellStyle name="Percent 9" xfId="49"/>
    <cellStyle name="Style 1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-04REL-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0\c\WINDOWS\Desktop\Latest%20revised%20Cost%20Estimates%20for%20Subst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resh\Power\MSEB\MSEB%2001-02\Data\Dispatch%202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bank\1-Projects%20In%20Hand\DFID\ARR%202003-04\Arr%20Petition%202003-04\For%20Submission\ARR%20Forms%20For%20Submiss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nurag\My%20Documents\petitions\Petition%20for%20trans%20ARR.doc\Databank\1-Projects%20In%20Hand\DFID\ARR%202003-04\Arr%20Petition%202003-04\For%20Submission\ARR%20Forms%20For%20Submiss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meer's%20folder\MSEB\Tariff%20Filing%202003-04\Outputs\Models\Working%20Models\old\Dispatch%20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ankurathri\Documents\Trilok\Deloitte\My%20Works\Projects\JPTL\Mid-Term%20Review\Deloitte\JPTL_MYT%20Model_20%20Nov%202014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8">
          <cell r="A38" t="str">
            <v xml:space="preserve">ESTIMATE FOR INSTALLATION OF ADDITIONAL 1X40MVA 132/33KV TRANSFORMER AT EXISTING EHV SUBSTATION </v>
          </cell>
        </row>
        <row r="40">
          <cell r="A40" t="str">
            <v>SCHEDULE</v>
          </cell>
        </row>
        <row r="42">
          <cell r="A42" t="str">
            <v>TOTAL NO. OF LOCATIONS</v>
          </cell>
          <cell r="C42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2">
          <cell r="B62" t="str">
            <v>SUB TOTAL (A)</v>
          </cell>
          <cell r="C62" t="str">
            <v/>
          </cell>
          <cell r="E62">
            <v>0</v>
          </cell>
          <cell r="G62">
            <v>0</v>
          </cell>
          <cell r="I62">
            <v>0</v>
          </cell>
        </row>
        <row r="64">
          <cell r="A64" t="str">
            <v>(B)</v>
          </cell>
          <cell r="B64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80">
          <cell r="B80" t="str">
            <v>SUB TOTAL (B)</v>
          </cell>
          <cell r="E80">
            <v>18.909721452513967</v>
          </cell>
          <cell r="G80">
            <v>1.801389441340782</v>
          </cell>
          <cell r="I80">
            <v>20.711110893854752</v>
          </cell>
        </row>
        <row r="82">
          <cell r="A82" t="str">
            <v>(C)</v>
          </cell>
          <cell r="B82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6">
          <cell r="B96" t="str">
            <v>SUB TOTAL (C)</v>
          </cell>
          <cell r="E96">
            <v>5.0827799999999996</v>
          </cell>
          <cell r="G96">
            <v>0.37859999999999994</v>
          </cell>
          <cell r="I96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5">
          <cell r="B105" t="str">
            <v>SUB TOTAL (D)</v>
          </cell>
          <cell r="E105">
            <v>126.63249344262296</v>
          </cell>
          <cell r="G105">
            <v>8.816557377049179</v>
          </cell>
          <cell r="I105">
            <v>135.44905081967212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2">
          <cell r="B122" t="str">
            <v>SUB TOTAL (E)</v>
          </cell>
          <cell r="E122">
            <v>0</v>
          </cell>
          <cell r="G122">
            <v>0</v>
          </cell>
          <cell r="I122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7">
          <cell r="B137" t="str">
            <v>SUB TOTAL (F-I)</v>
          </cell>
          <cell r="E137">
            <v>0</v>
          </cell>
        </row>
        <row r="139">
          <cell r="A139" t="str">
            <v>(F-II)</v>
          </cell>
          <cell r="B139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2">
          <cell r="B152" t="str">
            <v>SUB TOTAL (F-II)</v>
          </cell>
          <cell r="E152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6">
          <cell r="B166" t="str">
            <v>SUB TOTAL (F-III)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E168">
            <v>22.567999999999998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2">
          <cell r="A172" t="str">
            <v>G</v>
          </cell>
          <cell r="B172" t="str">
            <v>BUSBAR, EARTHING MATERIAL</v>
          </cell>
          <cell r="I172" t="str">
            <v/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3">
          <cell r="B183" t="str">
            <v>SUB TOTAL (G)</v>
          </cell>
          <cell r="E183">
            <v>3.4125500000000004</v>
          </cell>
          <cell r="G183">
            <v>0.26250000000000001</v>
          </cell>
          <cell r="I183">
            <v>3.6750500000000001</v>
          </cell>
        </row>
        <row r="185">
          <cell r="A185" t="str">
            <v>H</v>
          </cell>
          <cell r="B185" t="str">
            <v>AC/DC SUPPLY</v>
          </cell>
          <cell r="I185" t="str">
            <v/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5">
          <cell r="B195" t="str">
            <v>SUB TOTAL (H)</v>
          </cell>
          <cell r="E195">
            <v>0</v>
          </cell>
          <cell r="G195">
            <v>0</v>
          </cell>
          <cell r="I195">
            <v>0</v>
          </cell>
        </row>
        <row r="197">
          <cell r="A197" t="str">
            <v>I</v>
          </cell>
          <cell r="B197" t="str">
            <v>CIVIL WORKS</v>
          </cell>
          <cell r="I197" t="str">
            <v/>
          </cell>
        </row>
        <row r="198">
          <cell r="A198" t="str">
            <v/>
          </cell>
          <cell r="B198" t="str">
            <v xml:space="preserve">Foundation work of </v>
          </cell>
          <cell r="I198" t="str">
            <v/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40">
          <cell r="A240" t="str">
            <v/>
          </cell>
          <cell r="B240" t="str">
            <v>SUB TOTAL (I)</v>
          </cell>
          <cell r="E240">
            <v>0</v>
          </cell>
          <cell r="G240">
            <v>7.0570000000000004</v>
          </cell>
          <cell r="I240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4">
          <cell r="B284" t="str">
            <v>SUB TOTAL (J)</v>
          </cell>
          <cell r="E284">
            <v>0</v>
          </cell>
          <cell r="G284">
            <v>3.7711999999999999</v>
          </cell>
          <cell r="I284">
            <v>3.7711999999999999</v>
          </cell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put sheet"/>
      <sheetName val="Workings"/>
      <sheetName val="Debt"/>
      <sheetName val="Depreciation"/>
      <sheetName val="De-Capitalization Depreciation"/>
      <sheetName val="Incentive "/>
      <sheetName val="Sheet1"/>
    </sheetNames>
    <sheetDataSet>
      <sheetData sheetId="0"/>
      <sheetData sheetId="1"/>
      <sheetData sheetId="2">
        <row r="15">
          <cell r="O15">
            <v>8.8961150448986537</v>
          </cell>
        </row>
        <row r="31">
          <cell r="Q31">
            <v>0</v>
          </cell>
          <cell r="R31">
            <v>0</v>
          </cell>
        </row>
      </sheetData>
      <sheetData sheetId="3"/>
      <sheetData sheetId="4">
        <row r="3">
          <cell r="D3">
            <v>550.14831050000009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2"/>
  <sheetViews>
    <sheetView zoomScale="80" zoomScaleNormal="80" workbookViewId="0">
      <selection activeCell="C11" sqref="C11"/>
    </sheetView>
  </sheetViews>
  <sheetFormatPr defaultRowHeight="12.75" x14ac:dyDescent="0.2"/>
  <cols>
    <col min="1" max="2" width="9.140625" style="76"/>
    <col min="3" max="3" width="66.7109375" style="76" customWidth="1"/>
    <col min="4" max="4" width="21.140625" style="76" customWidth="1"/>
    <col min="5" max="16384" width="9.140625" style="76"/>
  </cols>
  <sheetData>
    <row r="2" spans="2:4" ht="15.75" x14ac:dyDescent="0.2">
      <c r="B2" s="488" t="s">
        <v>120</v>
      </c>
      <c r="C2" s="489"/>
      <c r="D2" s="489"/>
    </row>
    <row r="3" spans="2:4" x14ac:dyDescent="0.2">
      <c r="B3" s="490" t="s">
        <v>174</v>
      </c>
      <c r="C3" s="491"/>
      <c r="D3" s="491"/>
    </row>
    <row r="4" spans="2:4" ht="15.75" x14ac:dyDescent="0.2">
      <c r="B4" s="23"/>
      <c r="C4" s="23"/>
      <c r="D4" s="23"/>
    </row>
    <row r="5" spans="2:4" ht="16.5" thickBot="1" x14ac:dyDescent="0.25">
      <c r="B5" s="23"/>
      <c r="C5" s="23"/>
      <c r="D5" s="23"/>
    </row>
    <row r="6" spans="2:4" x14ac:dyDescent="0.2">
      <c r="B6" s="492" t="s">
        <v>2</v>
      </c>
      <c r="C6" s="495" t="s">
        <v>111</v>
      </c>
      <c r="D6" s="498" t="s">
        <v>4</v>
      </c>
    </row>
    <row r="7" spans="2:4" x14ac:dyDescent="0.2">
      <c r="B7" s="493"/>
      <c r="C7" s="496"/>
      <c r="D7" s="499"/>
    </row>
    <row r="8" spans="2:4" x14ac:dyDescent="0.2">
      <c r="B8" s="494"/>
      <c r="C8" s="497"/>
      <c r="D8" s="500"/>
    </row>
    <row r="9" spans="2:4" ht="18" customHeight="1" x14ac:dyDescent="0.2">
      <c r="B9" s="25"/>
      <c r="C9" s="340"/>
      <c r="D9" s="26"/>
    </row>
    <row r="10" spans="2:4" ht="18" customHeight="1" x14ac:dyDescent="0.2">
      <c r="B10" s="25">
        <v>1</v>
      </c>
      <c r="C10" s="340" t="s">
        <v>112</v>
      </c>
      <c r="D10" s="378" t="s">
        <v>113</v>
      </c>
    </row>
    <row r="11" spans="2:4" ht="18" customHeight="1" x14ac:dyDescent="0.2">
      <c r="B11" s="25">
        <v>2</v>
      </c>
      <c r="C11" s="340" t="s">
        <v>277</v>
      </c>
      <c r="D11" s="378" t="s">
        <v>19</v>
      </c>
    </row>
    <row r="12" spans="2:4" ht="18" customHeight="1" x14ac:dyDescent="0.2">
      <c r="B12" s="25">
        <v>3</v>
      </c>
      <c r="C12" s="340" t="s">
        <v>278</v>
      </c>
      <c r="D12" s="378" t="s">
        <v>279</v>
      </c>
    </row>
    <row r="13" spans="2:4" ht="18" customHeight="1" x14ac:dyDescent="0.2">
      <c r="B13" s="25">
        <v>4</v>
      </c>
      <c r="C13" s="340" t="s">
        <v>400</v>
      </c>
      <c r="D13" s="378" t="s">
        <v>20</v>
      </c>
    </row>
    <row r="14" spans="2:4" ht="18" customHeight="1" x14ac:dyDescent="0.2">
      <c r="B14" s="25">
        <v>5</v>
      </c>
      <c r="C14" s="340" t="s">
        <v>401</v>
      </c>
      <c r="D14" s="378" t="s">
        <v>280</v>
      </c>
    </row>
    <row r="15" spans="2:4" ht="18" customHeight="1" x14ac:dyDescent="0.2">
      <c r="B15" s="25">
        <v>6</v>
      </c>
      <c r="C15" s="340" t="s">
        <v>402</v>
      </c>
      <c r="D15" s="378" t="s">
        <v>281</v>
      </c>
    </row>
    <row r="16" spans="2:4" ht="18" customHeight="1" x14ac:dyDescent="0.2">
      <c r="B16" s="25">
        <v>7</v>
      </c>
      <c r="C16" s="340" t="s">
        <v>282</v>
      </c>
      <c r="D16" s="378" t="s">
        <v>21</v>
      </c>
    </row>
    <row r="17" spans="2:4" ht="18" customHeight="1" x14ac:dyDescent="0.2">
      <c r="B17" s="25">
        <v>8</v>
      </c>
      <c r="C17" s="340" t="s">
        <v>283</v>
      </c>
      <c r="D17" s="378" t="s">
        <v>22</v>
      </c>
    </row>
    <row r="18" spans="2:4" ht="18" customHeight="1" x14ac:dyDescent="0.2">
      <c r="B18" s="25">
        <v>9</v>
      </c>
      <c r="C18" s="340" t="s">
        <v>114</v>
      </c>
      <c r="D18" s="378" t="s">
        <v>26</v>
      </c>
    </row>
    <row r="19" spans="2:4" ht="18" customHeight="1" x14ac:dyDescent="0.2">
      <c r="B19" s="25">
        <v>10</v>
      </c>
      <c r="C19" s="341" t="s">
        <v>115</v>
      </c>
      <c r="D19" s="378" t="s">
        <v>29</v>
      </c>
    </row>
    <row r="20" spans="2:4" ht="18" customHeight="1" x14ac:dyDescent="0.2">
      <c r="B20" s="25">
        <v>11</v>
      </c>
      <c r="C20" s="340" t="s">
        <v>116</v>
      </c>
      <c r="D20" s="378" t="s">
        <v>108</v>
      </c>
    </row>
    <row r="21" spans="2:4" ht="18" customHeight="1" x14ac:dyDescent="0.2">
      <c r="B21" s="25">
        <v>12</v>
      </c>
      <c r="C21" s="340" t="s">
        <v>117</v>
      </c>
      <c r="D21" s="378" t="s">
        <v>118</v>
      </c>
    </row>
    <row r="22" spans="2:4" ht="18" customHeight="1" thickBot="1" x14ac:dyDescent="0.25">
      <c r="B22" s="48">
        <v>13</v>
      </c>
      <c r="C22" s="205" t="s">
        <v>284</v>
      </c>
      <c r="D22" s="379" t="s">
        <v>119</v>
      </c>
    </row>
  </sheetData>
  <mergeCells count="5">
    <mergeCell ref="B2:D2"/>
    <mergeCell ref="B3:D3"/>
    <mergeCell ref="B6:B8"/>
    <mergeCell ref="C6:C8"/>
    <mergeCell ref="D6:D8"/>
  </mergeCells>
  <phoneticPr fontId="0" type="noConversion"/>
  <pageMargins left="0.75" right="0.75" top="1" bottom="1" header="0.5" footer="0.5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4"/>
  <sheetViews>
    <sheetView showGridLines="0" zoomScale="80" zoomScaleNormal="80" workbookViewId="0">
      <selection activeCell="J18" sqref="J18"/>
    </sheetView>
  </sheetViews>
  <sheetFormatPr defaultRowHeight="15.75" x14ac:dyDescent="0.25"/>
  <cols>
    <col min="1" max="1" width="4.140625" style="19" customWidth="1"/>
    <col min="2" max="2" width="18.28515625" style="19" customWidth="1"/>
    <col min="3" max="3" width="43.140625" style="19" customWidth="1"/>
    <col min="4" max="4" width="34.28515625" style="19" customWidth="1"/>
    <col min="5" max="5" width="20" style="19" bestFit="1" customWidth="1"/>
    <col min="6" max="6" width="15.5703125" style="19" customWidth="1"/>
    <col min="7" max="7" width="13.28515625" style="19" customWidth="1"/>
    <col min="8" max="8" width="14" style="19" customWidth="1"/>
    <col min="9" max="9" width="15.7109375" style="19" bestFit="1" customWidth="1"/>
    <col min="10" max="10" width="15.42578125" style="19" customWidth="1"/>
    <col min="11" max="11" width="12.7109375" style="19" bestFit="1" customWidth="1"/>
    <col min="12" max="12" width="12" style="19" customWidth="1"/>
    <col min="13" max="13" width="16" style="19" customWidth="1"/>
    <col min="14" max="14" width="11.85546875" style="19" customWidth="1"/>
    <col min="15" max="15" width="12.7109375" style="19" customWidth="1"/>
    <col min="16" max="16" width="13.140625" style="19" customWidth="1"/>
    <col min="17" max="17" width="12.5703125" style="19" customWidth="1"/>
    <col min="18" max="18" width="14.28515625" style="19" customWidth="1"/>
    <col min="19" max="255" width="9.140625" style="19"/>
    <col min="256" max="256" width="4.140625" style="19" customWidth="1"/>
    <col min="257" max="257" width="14.140625" style="19" customWidth="1"/>
    <col min="258" max="258" width="23.5703125" style="19" customWidth="1"/>
    <col min="259" max="259" width="10.28515625" style="19" customWidth="1"/>
    <col min="260" max="260" width="20" style="19" bestFit="1" customWidth="1"/>
    <col min="261" max="261" width="15.5703125" style="19" customWidth="1"/>
    <col min="262" max="262" width="13.28515625" style="19" customWidth="1"/>
    <col min="263" max="263" width="14" style="19" customWidth="1"/>
    <col min="264" max="264" width="15.7109375" style="19" bestFit="1" customWidth="1"/>
    <col min="265" max="265" width="15.42578125" style="19" customWidth="1"/>
    <col min="266" max="266" width="14.42578125" style="19" customWidth="1"/>
    <col min="267" max="511" width="9.140625" style="19"/>
    <col min="512" max="512" width="4.140625" style="19" customWidth="1"/>
    <col min="513" max="513" width="14.140625" style="19" customWidth="1"/>
    <col min="514" max="514" width="23.5703125" style="19" customWidth="1"/>
    <col min="515" max="515" width="10.28515625" style="19" customWidth="1"/>
    <col min="516" max="516" width="20" style="19" bestFit="1" customWidth="1"/>
    <col min="517" max="517" width="15.5703125" style="19" customWidth="1"/>
    <col min="518" max="518" width="13.28515625" style="19" customWidth="1"/>
    <col min="519" max="519" width="14" style="19" customWidth="1"/>
    <col min="520" max="520" width="15.7109375" style="19" bestFit="1" customWidth="1"/>
    <col min="521" max="521" width="15.42578125" style="19" customWidth="1"/>
    <col min="522" max="522" width="14.42578125" style="19" customWidth="1"/>
    <col min="523" max="767" width="9.140625" style="19"/>
    <col min="768" max="768" width="4.140625" style="19" customWidth="1"/>
    <col min="769" max="769" width="14.140625" style="19" customWidth="1"/>
    <col min="770" max="770" width="23.5703125" style="19" customWidth="1"/>
    <col min="771" max="771" width="10.28515625" style="19" customWidth="1"/>
    <col min="772" max="772" width="20" style="19" bestFit="1" customWidth="1"/>
    <col min="773" max="773" width="15.5703125" style="19" customWidth="1"/>
    <col min="774" max="774" width="13.28515625" style="19" customWidth="1"/>
    <col min="775" max="775" width="14" style="19" customWidth="1"/>
    <col min="776" max="776" width="15.7109375" style="19" bestFit="1" customWidth="1"/>
    <col min="777" max="777" width="15.42578125" style="19" customWidth="1"/>
    <col min="778" max="778" width="14.42578125" style="19" customWidth="1"/>
    <col min="779" max="1023" width="9.140625" style="19"/>
    <col min="1024" max="1024" width="4.140625" style="19" customWidth="1"/>
    <col min="1025" max="1025" width="14.140625" style="19" customWidth="1"/>
    <col min="1026" max="1026" width="23.5703125" style="19" customWidth="1"/>
    <col min="1027" max="1027" width="10.28515625" style="19" customWidth="1"/>
    <col min="1028" max="1028" width="20" style="19" bestFit="1" customWidth="1"/>
    <col min="1029" max="1029" width="15.5703125" style="19" customWidth="1"/>
    <col min="1030" max="1030" width="13.28515625" style="19" customWidth="1"/>
    <col min="1031" max="1031" width="14" style="19" customWidth="1"/>
    <col min="1032" max="1032" width="15.7109375" style="19" bestFit="1" customWidth="1"/>
    <col min="1033" max="1033" width="15.42578125" style="19" customWidth="1"/>
    <col min="1034" max="1034" width="14.42578125" style="19" customWidth="1"/>
    <col min="1035" max="1279" width="9.140625" style="19"/>
    <col min="1280" max="1280" width="4.140625" style="19" customWidth="1"/>
    <col min="1281" max="1281" width="14.140625" style="19" customWidth="1"/>
    <col min="1282" max="1282" width="23.5703125" style="19" customWidth="1"/>
    <col min="1283" max="1283" width="10.28515625" style="19" customWidth="1"/>
    <col min="1284" max="1284" width="20" style="19" bestFit="1" customWidth="1"/>
    <col min="1285" max="1285" width="15.5703125" style="19" customWidth="1"/>
    <col min="1286" max="1286" width="13.28515625" style="19" customWidth="1"/>
    <col min="1287" max="1287" width="14" style="19" customWidth="1"/>
    <col min="1288" max="1288" width="15.7109375" style="19" bestFit="1" customWidth="1"/>
    <col min="1289" max="1289" width="15.42578125" style="19" customWidth="1"/>
    <col min="1290" max="1290" width="14.42578125" style="19" customWidth="1"/>
    <col min="1291" max="1535" width="9.140625" style="19"/>
    <col min="1536" max="1536" width="4.140625" style="19" customWidth="1"/>
    <col min="1537" max="1537" width="14.140625" style="19" customWidth="1"/>
    <col min="1538" max="1538" width="23.5703125" style="19" customWidth="1"/>
    <col min="1539" max="1539" width="10.28515625" style="19" customWidth="1"/>
    <col min="1540" max="1540" width="20" style="19" bestFit="1" customWidth="1"/>
    <col min="1541" max="1541" width="15.5703125" style="19" customWidth="1"/>
    <col min="1542" max="1542" width="13.28515625" style="19" customWidth="1"/>
    <col min="1543" max="1543" width="14" style="19" customWidth="1"/>
    <col min="1544" max="1544" width="15.7109375" style="19" bestFit="1" customWidth="1"/>
    <col min="1545" max="1545" width="15.42578125" style="19" customWidth="1"/>
    <col min="1546" max="1546" width="14.42578125" style="19" customWidth="1"/>
    <col min="1547" max="1791" width="9.140625" style="19"/>
    <col min="1792" max="1792" width="4.140625" style="19" customWidth="1"/>
    <col min="1793" max="1793" width="14.140625" style="19" customWidth="1"/>
    <col min="1794" max="1794" width="23.5703125" style="19" customWidth="1"/>
    <col min="1795" max="1795" width="10.28515625" style="19" customWidth="1"/>
    <col min="1796" max="1796" width="20" style="19" bestFit="1" customWidth="1"/>
    <col min="1797" max="1797" width="15.5703125" style="19" customWidth="1"/>
    <col min="1798" max="1798" width="13.28515625" style="19" customWidth="1"/>
    <col min="1799" max="1799" width="14" style="19" customWidth="1"/>
    <col min="1800" max="1800" width="15.7109375" style="19" bestFit="1" customWidth="1"/>
    <col min="1801" max="1801" width="15.42578125" style="19" customWidth="1"/>
    <col min="1802" max="1802" width="14.42578125" style="19" customWidth="1"/>
    <col min="1803" max="2047" width="9.140625" style="19"/>
    <col min="2048" max="2048" width="4.140625" style="19" customWidth="1"/>
    <col min="2049" max="2049" width="14.140625" style="19" customWidth="1"/>
    <col min="2050" max="2050" width="23.5703125" style="19" customWidth="1"/>
    <col min="2051" max="2051" width="10.28515625" style="19" customWidth="1"/>
    <col min="2052" max="2052" width="20" style="19" bestFit="1" customWidth="1"/>
    <col min="2053" max="2053" width="15.5703125" style="19" customWidth="1"/>
    <col min="2054" max="2054" width="13.28515625" style="19" customWidth="1"/>
    <col min="2055" max="2055" width="14" style="19" customWidth="1"/>
    <col min="2056" max="2056" width="15.7109375" style="19" bestFit="1" customWidth="1"/>
    <col min="2057" max="2057" width="15.42578125" style="19" customWidth="1"/>
    <col min="2058" max="2058" width="14.42578125" style="19" customWidth="1"/>
    <col min="2059" max="2303" width="9.140625" style="19"/>
    <col min="2304" max="2304" width="4.140625" style="19" customWidth="1"/>
    <col min="2305" max="2305" width="14.140625" style="19" customWidth="1"/>
    <col min="2306" max="2306" width="23.5703125" style="19" customWidth="1"/>
    <col min="2307" max="2307" width="10.28515625" style="19" customWidth="1"/>
    <col min="2308" max="2308" width="20" style="19" bestFit="1" customWidth="1"/>
    <col min="2309" max="2309" width="15.5703125" style="19" customWidth="1"/>
    <col min="2310" max="2310" width="13.28515625" style="19" customWidth="1"/>
    <col min="2311" max="2311" width="14" style="19" customWidth="1"/>
    <col min="2312" max="2312" width="15.7109375" style="19" bestFit="1" customWidth="1"/>
    <col min="2313" max="2313" width="15.42578125" style="19" customWidth="1"/>
    <col min="2314" max="2314" width="14.42578125" style="19" customWidth="1"/>
    <col min="2315" max="2559" width="9.140625" style="19"/>
    <col min="2560" max="2560" width="4.140625" style="19" customWidth="1"/>
    <col min="2561" max="2561" width="14.140625" style="19" customWidth="1"/>
    <col min="2562" max="2562" width="23.5703125" style="19" customWidth="1"/>
    <col min="2563" max="2563" width="10.28515625" style="19" customWidth="1"/>
    <col min="2564" max="2564" width="20" style="19" bestFit="1" customWidth="1"/>
    <col min="2565" max="2565" width="15.5703125" style="19" customWidth="1"/>
    <col min="2566" max="2566" width="13.28515625" style="19" customWidth="1"/>
    <col min="2567" max="2567" width="14" style="19" customWidth="1"/>
    <col min="2568" max="2568" width="15.7109375" style="19" bestFit="1" customWidth="1"/>
    <col min="2569" max="2569" width="15.42578125" style="19" customWidth="1"/>
    <col min="2570" max="2570" width="14.42578125" style="19" customWidth="1"/>
    <col min="2571" max="2815" width="9.140625" style="19"/>
    <col min="2816" max="2816" width="4.140625" style="19" customWidth="1"/>
    <col min="2817" max="2817" width="14.140625" style="19" customWidth="1"/>
    <col min="2818" max="2818" width="23.5703125" style="19" customWidth="1"/>
    <col min="2819" max="2819" width="10.28515625" style="19" customWidth="1"/>
    <col min="2820" max="2820" width="20" style="19" bestFit="1" customWidth="1"/>
    <col min="2821" max="2821" width="15.5703125" style="19" customWidth="1"/>
    <col min="2822" max="2822" width="13.28515625" style="19" customWidth="1"/>
    <col min="2823" max="2823" width="14" style="19" customWidth="1"/>
    <col min="2824" max="2824" width="15.7109375" style="19" bestFit="1" customWidth="1"/>
    <col min="2825" max="2825" width="15.42578125" style="19" customWidth="1"/>
    <col min="2826" max="2826" width="14.42578125" style="19" customWidth="1"/>
    <col min="2827" max="3071" width="9.140625" style="19"/>
    <col min="3072" max="3072" width="4.140625" style="19" customWidth="1"/>
    <col min="3073" max="3073" width="14.140625" style="19" customWidth="1"/>
    <col min="3074" max="3074" width="23.5703125" style="19" customWidth="1"/>
    <col min="3075" max="3075" width="10.28515625" style="19" customWidth="1"/>
    <col min="3076" max="3076" width="20" style="19" bestFit="1" customWidth="1"/>
    <col min="3077" max="3077" width="15.5703125" style="19" customWidth="1"/>
    <col min="3078" max="3078" width="13.28515625" style="19" customWidth="1"/>
    <col min="3079" max="3079" width="14" style="19" customWidth="1"/>
    <col min="3080" max="3080" width="15.7109375" style="19" bestFit="1" customWidth="1"/>
    <col min="3081" max="3081" width="15.42578125" style="19" customWidth="1"/>
    <col min="3082" max="3082" width="14.42578125" style="19" customWidth="1"/>
    <col min="3083" max="3327" width="9.140625" style="19"/>
    <col min="3328" max="3328" width="4.140625" style="19" customWidth="1"/>
    <col min="3329" max="3329" width="14.140625" style="19" customWidth="1"/>
    <col min="3330" max="3330" width="23.5703125" style="19" customWidth="1"/>
    <col min="3331" max="3331" width="10.28515625" style="19" customWidth="1"/>
    <col min="3332" max="3332" width="20" style="19" bestFit="1" customWidth="1"/>
    <col min="3333" max="3333" width="15.5703125" style="19" customWidth="1"/>
    <col min="3334" max="3334" width="13.28515625" style="19" customWidth="1"/>
    <col min="3335" max="3335" width="14" style="19" customWidth="1"/>
    <col min="3336" max="3336" width="15.7109375" style="19" bestFit="1" customWidth="1"/>
    <col min="3337" max="3337" width="15.42578125" style="19" customWidth="1"/>
    <col min="3338" max="3338" width="14.42578125" style="19" customWidth="1"/>
    <col min="3339" max="3583" width="9.140625" style="19"/>
    <col min="3584" max="3584" width="4.140625" style="19" customWidth="1"/>
    <col min="3585" max="3585" width="14.140625" style="19" customWidth="1"/>
    <col min="3586" max="3586" width="23.5703125" style="19" customWidth="1"/>
    <col min="3587" max="3587" width="10.28515625" style="19" customWidth="1"/>
    <col min="3588" max="3588" width="20" style="19" bestFit="1" customWidth="1"/>
    <col min="3589" max="3589" width="15.5703125" style="19" customWidth="1"/>
    <col min="3590" max="3590" width="13.28515625" style="19" customWidth="1"/>
    <col min="3591" max="3591" width="14" style="19" customWidth="1"/>
    <col min="3592" max="3592" width="15.7109375" style="19" bestFit="1" customWidth="1"/>
    <col min="3593" max="3593" width="15.42578125" style="19" customWidth="1"/>
    <col min="3594" max="3594" width="14.42578125" style="19" customWidth="1"/>
    <col min="3595" max="3839" width="9.140625" style="19"/>
    <col min="3840" max="3840" width="4.140625" style="19" customWidth="1"/>
    <col min="3841" max="3841" width="14.140625" style="19" customWidth="1"/>
    <col min="3842" max="3842" width="23.5703125" style="19" customWidth="1"/>
    <col min="3843" max="3843" width="10.28515625" style="19" customWidth="1"/>
    <col min="3844" max="3844" width="20" style="19" bestFit="1" customWidth="1"/>
    <col min="3845" max="3845" width="15.5703125" style="19" customWidth="1"/>
    <col min="3846" max="3846" width="13.28515625" style="19" customWidth="1"/>
    <col min="3847" max="3847" width="14" style="19" customWidth="1"/>
    <col min="3848" max="3848" width="15.7109375" style="19" bestFit="1" customWidth="1"/>
    <col min="3849" max="3849" width="15.42578125" style="19" customWidth="1"/>
    <col min="3850" max="3850" width="14.42578125" style="19" customWidth="1"/>
    <col min="3851" max="4095" width="9.140625" style="19"/>
    <col min="4096" max="4096" width="4.140625" style="19" customWidth="1"/>
    <col min="4097" max="4097" width="14.140625" style="19" customWidth="1"/>
    <col min="4098" max="4098" width="23.5703125" style="19" customWidth="1"/>
    <col min="4099" max="4099" width="10.28515625" style="19" customWidth="1"/>
    <col min="4100" max="4100" width="20" style="19" bestFit="1" customWidth="1"/>
    <col min="4101" max="4101" width="15.5703125" style="19" customWidth="1"/>
    <col min="4102" max="4102" width="13.28515625" style="19" customWidth="1"/>
    <col min="4103" max="4103" width="14" style="19" customWidth="1"/>
    <col min="4104" max="4104" width="15.7109375" style="19" bestFit="1" customWidth="1"/>
    <col min="4105" max="4105" width="15.42578125" style="19" customWidth="1"/>
    <col min="4106" max="4106" width="14.42578125" style="19" customWidth="1"/>
    <col min="4107" max="4351" width="9.140625" style="19"/>
    <col min="4352" max="4352" width="4.140625" style="19" customWidth="1"/>
    <col min="4353" max="4353" width="14.140625" style="19" customWidth="1"/>
    <col min="4354" max="4354" width="23.5703125" style="19" customWidth="1"/>
    <col min="4355" max="4355" width="10.28515625" style="19" customWidth="1"/>
    <col min="4356" max="4356" width="20" style="19" bestFit="1" customWidth="1"/>
    <col min="4357" max="4357" width="15.5703125" style="19" customWidth="1"/>
    <col min="4358" max="4358" width="13.28515625" style="19" customWidth="1"/>
    <col min="4359" max="4359" width="14" style="19" customWidth="1"/>
    <col min="4360" max="4360" width="15.7109375" style="19" bestFit="1" customWidth="1"/>
    <col min="4361" max="4361" width="15.42578125" style="19" customWidth="1"/>
    <col min="4362" max="4362" width="14.42578125" style="19" customWidth="1"/>
    <col min="4363" max="4607" width="9.140625" style="19"/>
    <col min="4608" max="4608" width="4.140625" style="19" customWidth="1"/>
    <col min="4609" max="4609" width="14.140625" style="19" customWidth="1"/>
    <col min="4610" max="4610" width="23.5703125" style="19" customWidth="1"/>
    <col min="4611" max="4611" width="10.28515625" style="19" customWidth="1"/>
    <col min="4612" max="4612" width="20" style="19" bestFit="1" customWidth="1"/>
    <col min="4613" max="4613" width="15.5703125" style="19" customWidth="1"/>
    <col min="4614" max="4614" width="13.28515625" style="19" customWidth="1"/>
    <col min="4615" max="4615" width="14" style="19" customWidth="1"/>
    <col min="4616" max="4616" width="15.7109375" style="19" bestFit="1" customWidth="1"/>
    <col min="4617" max="4617" width="15.42578125" style="19" customWidth="1"/>
    <col min="4618" max="4618" width="14.42578125" style="19" customWidth="1"/>
    <col min="4619" max="4863" width="9.140625" style="19"/>
    <col min="4864" max="4864" width="4.140625" style="19" customWidth="1"/>
    <col min="4865" max="4865" width="14.140625" style="19" customWidth="1"/>
    <col min="4866" max="4866" width="23.5703125" style="19" customWidth="1"/>
    <col min="4867" max="4867" width="10.28515625" style="19" customWidth="1"/>
    <col min="4868" max="4868" width="20" style="19" bestFit="1" customWidth="1"/>
    <col min="4869" max="4869" width="15.5703125" style="19" customWidth="1"/>
    <col min="4870" max="4870" width="13.28515625" style="19" customWidth="1"/>
    <col min="4871" max="4871" width="14" style="19" customWidth="1"/>
    <col min="4872" max="4872" width="15.7109375" style="19" bestFit="1" customWidth="1"/>
    <col min="4873" max="4873" width="15.42578125" style="19" customWidth="1"/>
    <col min="4874" max="4874" width="14.42578125" style="19" customWidth="1"/>
    <col min="4875" max="5119" width="9.140625" style="19"/>
    <col min="5120" max="5120" width="4.140625" style="19" customWidth="1"/>
    <col min="5121" max="5121" width="14.140625" style="19" customWidth="1"/>
    <col min="5122" max="5122" width="23.5703125" style="19" customWidth="1"/>
    <col min="5123" max="5123" width="10.28515625" style="19" customWidth="1"/>
    <col min="5124" max="5124" width="20" style="19" bestFit="1" customWidth="1"/>
    <col min="5125" max="5125" width="15.5703125" style="19" customWidth="1"/>
    <col min="5126" max="5126" width="13.28515625" style="19" customWidth="1"/>
    <col min="5127" max="5127" width="14" style="19" customWidth="1"/>
    <col min="5128" max="5128" width="15.7109375" style="19" bestFit="1" customWidth="1"/>
    <col min="5129" max="5129" width="15.42578125" style="19" customWidth="1"/>
    <col min="5130" max="5130" width="14.42578125" style="19" customWidth="1"/>
    <col min="5131" max="5375" width="9.140625" style="19"/>
    <col min="5376" max="5376" width="4.140625" style="19" customWidth="1"/>
    <col min="5377" max="5377" width="14.140625" style="19" customWidth="1"/>
    <col min="5378" max="5378" width="23.5703125" style="19" customWidth="1"/>
    <col min="5379" max="5379" width="10.28515625" style="19" customWidth="1"/>
    <col min="5380" max="5380" width="20" style="19" bestFit="1" customWidth="1"/>
    <col min="5381" max="5381" width="15.5703125" style="19" customWidth="1"/>
    <col min="5382" max="5382" width="13.28515625" style="19" customWidth="1"/>
    <col min="5383" max="5383" width="14" style="19" customWidth="1"/>
    <col min="5384" max="5384" width="15.7109375" style="19" bestFit="1" customWidth="1"/>
    <col min="5385" max="5385" width="15.42578125" style="19" customWidth="1"/>
    <col min="5386" max="5386" width="14.42578125" style="19" customWidth="1"/>
    <col min="5387" max="5631" width="9.140625" style="19"/>
    <col min="5632" max="5632" width="4.140625" style="19" customWidth="1"/>
    <col min="5633" max="5633" width="14.140625" style="19" customWidth="1"/>
    <col min="5634" max="5634" width="23.5703125" style="19" customWidth="1"/>
    <col min="5635" max="5635" width="10.28515625" style="19" customWidth="1"/>
    <col min="5636" max="5636" width="20" style="19" bestFit="1" customWidth="1"/>
    <col min="5637" max="5637" width="15.5703125" style="19" customWidth="1"/>
    <col min="5638" max="5638" width="13.28515625" style="19" customWidth="1"/>
    <col min="5639" max="5639" width="14" style="19" customWidth="1"/>
    <col min="5640" max="5640" width="15.7109375" style="19" bestFit="1" customWidth="1"/>
    <col min="5641" max="5641" width="15.42578125" style="19" customWidth="1"/>
    <col min="5642" max="5642" width="14.42578125" style="19" customWidth="1"/>
    <col min="5643" max="5887" width="9.140625" style="19"/>
    <col min="5888" max="5888" width="4.140625" style="19" customWidth="1"/>
    <col min="5889" max="5889" width="14.140625" style="19" customWidth="1"/>
    <col min="5890" max="5890" width="23.5703125" style="19" customWidth="1"/>
    <col min="5891" max="5891" width="10.28515625" style="19" customWidth="1"/>
    <col min="5892" max="5892" width="20" style="19" bestFit="1" customWidth="1"/>
    <col min="5893" max="5893" width="15.5703125" style="19" customWidth="1"/>
    <col min="5894" max="5894" width="13.28515625" style="19" customWidth="1"/>
    <col min="5895" max="5895" width="14" style="19" customWidth="1"/>
    <col min="5896" max="5896" width="15.7109375" style="19" bestFit="1" customWidth="1"/>
    <col min="5897" max="5897" width="15.42578125" style="19" customWidth="1"/>
    <col min="5898" max="5898" width="14.42578125" style="19" customWidth="1"/>
    <col min="5899" max="6143" width="9.140625" style="19"/>
    <col min="6144" max="6144" width="4.140625" style="19" customWidth="1"/>
    <col min="6145" max="6145" width="14.140625" style="19" customWidth="1"/>
    <col min="6146" max="6146" width="23.5703125" style="19" customWidth="1"/>
    <col min="6147" max="6147" width="10.28515625" style="19" customWidth="1"/>
    <col min="6148" max="6148" width="20" style="19" bestFit="1" customWidth="1"/>
    <col min="6149" max="6149" width="15.5703125" style="19" customWidth="1"/>
    <col min="6150" max="6150" width="13.28515625" style="19" customWidth="1"/>
    <col min="6151" max="6151" width="14" style="19" customWidth="1"/>
    <col min="6152" max="6152" width="15.7109375" style="19" bestFit="1" customWidth="1"/>
    <col min="6153" max="6153" width="15.42578125" style="19" customWidth="1"/>
    <col min="6154" max="6154" width="14.42578125" style="19" customWidth="1"/>
    <col min="6155" max="6399" width="9.140625" style="19"/>
    <col min="6400" max="6400" width="4.140625" style="19" customWidth="1"/>
    <col min="6401" max="6401" width="14.140625" style="19" customWidth="1"/>
    <col min="6402" max="6402" width="23.5703125" style="19" customWidth="1"/>
    <col min="6403" max="6403" width="10.28515625" style="19" customWidth="1"/>
    <col min="6404" max="6404" width="20" style="19" bestFit="1" customWidth="1"/>
    <col min="6405" max="6405" width="15.5703125" style="19" customWidth="1"/>
    <col min="6406" max="6406" width="13.28515625" style="19" customWidth="1"/>
    <col min="6407" max="6407" width="14" style="19" customWidth="1"/>
    <col min="6408" max="6408" width="15.7109375" style="19" bestFit="1" customWidth="1"/>
    <col min="6409" max="6409" width="15.42578125" style="19" customWidth="1"/>
    <col min="6410" max="6410" width="14.42578125" style="19" customWidth="1"/>
    <col min="6411" max="6655" width="9.140625" style="19"/>
    <col min="6656" max="6656" width="4.140625" style="19" customWidth="1"/>
    <col min="6657" max="6657" width="14.140625" style="19" customWidth="1"/>
    <col min="6658" max="6658" width="23.5703125" style="19" customWidth="1"/>
    <col min="6659" max="6659" width="10.28515625" style="19" customWidth="1"/>
    <col min="6660" max="6660" width="20" style="19" bestFit="1" customWidth="1"/>
    <col min="6661" max="6661" width="15.5703125" style="19" customWidth="1"/>
    <col min="6662" max="6662" width="13.28515625" style="19" customWidth="1"/>
    <col min="6663" max="6663" width="14" style="19" customWidth="1"/>
    <col min="6664" max="6664" width="15.7109375" style="19" bestFit="1" customWidth="1"/>
    <col min="6665" max="6665" width="15.42578125" style="19" customWidth="1"/>
    <col min="6666" max="6666" width="14.42578125" style="19" customWidth="1"/>
    <col min="6667" max="6911" width="9.140625" style="19"/>
    <col min="6912" max="6912" width="4.140625" style="19" customWidth="1"/>
    <col min="6913" max="6913" width="14.140625" style="19" customWidth="1"/>
    <col min="6914" max="6914" width="23.5703125" style="19" customWidth="1"/>
    <col min="6915" max="6915" width="10.28515625" style="19" customWidth="1"/>
    <col min="6916" max="6916" width="20" style="19" bestFit="1" customWidth="1"/>
    <col min="6917" max="6917" width="15.5703125" style="19" customWidth="1"/>
    <col min="6918" max="6918" width="13.28515625" style="19" customWidth="1"/>
    <col min="6919" max="6919" width="14" style="19" customWidth="1"/>
    <col min="6920" max="6920" width="15.7109375" style="19" bestFit="1" customWidth="1"/>
    <col min="6921" max="6921" width="15.42578125" style="19" customWidth="1"/>
    <col min="6922" max="6922" width="14.42578125" style="19" customWidth="1"/>
    <col min="6923" max="7167" width="9.140625" style="19"/>
    <col min="7168" max="7168" width="4.140625" style="19" customWidth="1"/>
    <col min="7169" max="7169" width="14.140625" style="19" customWidth="1"/>
    <col min="7170" max="7170" width="23.5703125" style="19" customWidth="1"/>
    <col min="7171" max="7171" width="10.28515625" style="19" customWidth="1"/>
    <col min="7172" max="7172" width="20" style="19" bestFit="1" customWidth="1"/>
    <col min="7173" max="7173" width="15.5703125" style="19" customWidth="1"/>
    <col min="7174" max="7174" width="13.28515625" style="19" customWidth="1"/>
    <col min="7175" max="7175" width="14" style="19" customWidth="1"/>
    <col min="7176" max="7176" width="15.7109375" style="19" bestFit="1" customWidth="1"/>
    <col min="7177" max="7177" width="15.42578125" style="19" customWidth="1"/>
    <col min="7178" max="7178" width="14.42578125" style="19" customWidth="1"/>
    <col min="7179" max="7423" width="9.140625" style="19"/>
    <col min="7424" max="7424" width="4.140625" style="19" customWidth="1"/>
    <col min="7425" max="7425" width="14.140625" style="19" customWidth="1"/>
    <col min="7426" max="7426" width="23.5703125" style="19" customWidth="1"/>
    <col min="7427" max="7427" width="10.28515625" style="19" customWidth="1"/>
    <col min="7428" max="7428" width="20" style="19" bestFit="1" customWidth="1"/>
    <col min="7429" max="7429" width="15.5703125" style="19" customWidth="1"/>
    <col min="7430" max="7430" width="13.28515625" style="19" customWidth="1"/>
    <col min="7431" max="7431" width="14" style="19" customWidth="1"/>
    <col min="7432" max="7432" width="15.7109375" style="19" bestFit="1" customWidth="1"/>
    <col min="7433" max="7433" width="15.42578125" style="19" customWidth="1"/>
    <col min="7434" max="7434" width="14.42578125" style="19" customWidth="1"/>
    <col min="7435" max="7679" width="9.140625" style="19"/>
    <col min="7680" max="7680" width="4.140625" style="19" customWidth="1"/>
    <col min="7681" max="7681" width="14.140625" style="19" customWidth="1"/>
    <col min="7682" max="7682" width="23.5703125" style="19" customWidth="1"/>
    <col min="7683" max="7683" width="10.28515625" style="19" customWidth="1"/>
    <col min="7684" max="7684" width="20" style="19" bestFit="1" customWidth="1"/>
    <col min="7685" max="7685" width="15.5703125" style="19" customWidth="1"/>
    <col min="7686" max="7686" width="13.28515625" style="19" customWidth="1"/>
    <col min="7687" max="7687" width="14" style="19" customWidth="1"/>
    <col min="7688" max="7688" width="15.7109375" style="19" bestFit="1" customWidth="1"/>
    <col min="7689" max="7689" width="15.42578125" style="19" customWidth="1"/>
    <col min="7690" max="7690" width="14.42578125" style="19" customWidth="1"/>
    <col min="7691" max="7935" width="9.140625" style="19"/>
    <col min="7936" max="7936" width="4.140625" style="19" customWidth="1"/>
    <col min="7937" max="7937" width="14.140625" style="19" customWidth="1"/>
    <col min="7938" max="7938" width="23.5703125" style="19" customWidth="1"/>
    <col min="7939" max="7939" width="10.28515625" style="19" customWidth="1"/>
    <col min="7940" max="7940" width="20" style="19" bestFit="1" customWidth="1"/>
    <col min="7941" max="7941" width="15.5703125" style="19" customWidth="1"/>
    <col min="7942" max="7942" width="13.28515625" style="19" customWidth="1"/>
    <col min="7943" max="7943" width="14" style="19" customWidth="1"/>
    <col min="7944" max="7944" width="15.7109375" style="19" bestFit="1" customWidth="1"/>
    <col min="7945" max="7945" width="15.42578125" style="19" customWidth="1"/>
    <col min="7946" max="7946" width="14.42578125" style="19" customWidth="1"/>
    <col min="7947" max="8191" width="9.140625" style="19"/>
    <col min="8192" max="8192" width="4.140625" style="19" customWidth="1"/>
    <col min="8193" max="8193" width="14.140625" style="19" customWidth="1"/>
    <col min="8194" max="8194" width="23.5703125" style="19" customWidth="1"/>
    <col min="8195" max="8195" width="10.28515625" style="19" customWidth="1"/>
    <col min="8196" max="8196" width="20" style="19" bestFit="1" customWidth="1"/>
    <col min="8197" max="8197" width="15.5703125" style="19" customWidth="1"/>
    <col min="8198" max="8198" width="13.28515625" style="19" customWidth="1"/>
    <col min="8199" max="8199" width="14" style="19" customWidth="1"/>
    <col min="8200" max="8200" width="15.7109375" style="19" bestFit="1" customWidth="1"/>
    <col min="8201" max="8201" width="15.42578125" style="19" customWidth="1"/>
    <col min="8202" max="8202" width="14.42578125" style="19" customWidth="1"/>
    <col min="8203" max="8447" width="9.140625" style="19"/>
    <col min="8448" max="8448" width="4.140625" style="19" customWidth="1"/>
    <col min="8449" max="8449" width="14.140625" style="19" customWidth="1"/>
    <col min="8450" max="8450" width="23.5703125" style="19" customWidth="1"/>
    <col min="8451" max="8451" width="10.28515625" style="19" customWidth="1"/>
    <col min="8452" max="8452" width="20" style="19" bestFit="1" customWidth="1"/>
    <col min="8453" max="8453" width="15.5703125" style="19" customWidth="1"/>
    <col min="8454" max="8454" width="13.28515625" style="19" customWidth="1"/>
    <col min="8455" max="8455" width="14" style="19" customWidth="1"/>
    <col min="8456" max="8456" width="15.7109375" style="19" bestFit="1" customWidth="1"/>
    <col min="8457" max="8457" width="15.42578125" style="19" customWidth="1"/>
    <col min="8458" max="8458" width="14.42578125" style="19" customWidth="1"/>
    <col min="8459" max="8703" width="9.140625" style="19"/>
    <col min="8704" max="8704" width="4.140625" style="19" customWidth="1"/>
    <col min="8705" max="8705" width="14.140625" style="19" customWidth="1"/>
    <col min="8706" max="8706" width="23.5703125" style="19" customWidth="1"/>
    <col min="8707" max="8707" width="10.28515625" style="19" customWidth="1"/>
    <col min="8708" max="8708" width="20" style="19" bestFit="1" customWidth="1"/>
    <col min="8709" max="8709" width="15.5703125" style="19" customWidth="1"/>
    <col min="8710" max="8710" width="13.28515625" style="19" customWidth="1"/>
    <col min="8711" max="8711" width="14" style="19" customWidth="1"/>
    <col min="8712" max="8712" width="15.7109375" style="19" bestFit="1" customWidth="1"/>
    <col min="8713" max="8713" width="15.42578125" style="19" customWidth="1"/>
    <col min="8714" max="8714" width="14.42578125" style="19" customWidth="1"/>
    <col min="8715" max="8959" width="9.140625" style="19"/>
    <col min="8960" max="8960" width="4.140625" style="19" customWidth="1"/>
    <col min="8961" max="8961" width="14.140625" style="19" customWidth="1"/>
    <col min="8962" max="8962" width="23.5703125" style="19" customWidth="1"/>
    <col min="8963" max="8963" width="10.28515625" style="19" customWidth="1"/>
    <col min="8964" max="8964" width="20" style="19" bestFit="1" customWidth="1"/>
    <col min="8965" max="8965" width="15.5703125" style="19" customWidth="1"/>
    <col min="8966" max="8966" width="13.28515625" style="19" customWidth="1"/>
    <col min="8967" max="8967" width="14" style="19" customWidth="1"/>
    <col min="8968" max="8968" width="15.7109375" style="19" bestFit="1" customWidth="1"/>
    <col min="8969" max="8969" width="15.42578125" style="19" customWidth="1"/>
    <col min="8970" max="8970" width="14.42578125" style="19" customWidth="1"/>
    <col min="8971" max="9215" width="9.140625" style="19"/>
    <col min="9216" max="9216" width="4.140625" style="19" customWidth="1"/>
    <col min="9217" max="9217" width="14.140625" style="19" customWidth="1"/>
    <col min="9218" max="9218" width="23.5703125" style="19" customWidth="1"/>
    <col min="9219" max="9219" width="10.28515625" style="19" customWidth="1"/>
    <col min="9220" max="9220" width="20" style="19" bestFit="1" customWidth="1"/>
    <col min="9221" max="9221" width="15.5703125" style="19" customWidth="1"/>
    <col min="9222" max="9222" width="13.28515625" style="19" customWidth="1"/>
    <col min="9223" max="9223" width="14" style="19" customWidth="1"/>
    <col min="9224" max="9224" width="15.7109375" style="19" bestFit="1" customWidth="1"/>
    <col min="9225" max="9225" width="15.42578125" style="19" customWidth="1"/>
    <col min="9226" max="9226" width="14.42578125" style="19" customWidth="1"/>
    <col min="9227" max="9471" width="9.140625" style="19"/>
    <col min="9472" max="9472" width="4.140625" style="19" customWidth="1"/>
    <col min="9473" max="9473" width="14.140625" style="19" customWidth="1"/>
    <col min="9474" max="9474" width="23.5703125" style="19" customWidth="1"/>
    <col min="9475" max="9475" width="10.28515625" style="19" customWidth="1"/>
    <col min="9476" max="9476" width="20" style="19" bestFit="1" customWidth="1"/>
    <col min="9477" max="9477" width="15.5703125" style="19" customWidth="1"/>
    <col min="9478" max="9478" width="13.28515625" style="19" customWidth="1"/>
    <col min="9479" max="9479" width="14" style="19" customWidth="1"/>
    <col min="9480" max="9480" width="15.7109375" style="19" bestFit="1" customWidth="1"/>
    <col min="9481" max="9481" width="15.42578125" style="19" customWidth="1"/>
    <col min="9482" max="9482" width="14.42578125" style="19" customWidth="1"/>
    <col min="9483" max="9727" width="9.140625" style="19"/>
    <col min="9728" max="9728" width="4.140625" style="19" customWidth="1"/>
    <col min="9729" max="9729" width="14.140625" style="19" customWidth="1"/>
    <col min="9730" max="9730" width="23.5703125" style="19" customWidth="1"/>
    <col min="9731" max="9731" width="10.28515625" style="19" customWidth="1"/>
    <col min="9732" max="9732" width="20" style="19" bestFit="1" customWidth="1"/>
    <col min="9733" max="9733" width="15.5703125" style="19" customWidth="1"/>
    <col min="9734" max="9734" width="13.28515625" style="19" customWidth="1"/>
    <col min="9735" max="9735" width="14" style="19" customWidth="1"/>
    <col min="9736" max="9736" width="15.7109375" style="19" bestFit="1" customWidth="1"/>
    <col min="9737" max="9737" width="15.42578125" style="19" customWidth="1"/>
    <col min="9738" max="9738" width="14.42578125" style="19" customWidth="1"/>
    <col min="9739" max="9983" width="9.140625" style="19"/>
    <col min="9984" max="9984" width="4.140625" style="19" customWidth="1"/>
    <col min="9985" max="9985" width="14.140625" style="19" customWidth="1"/>
    <col min="9986" max="9986" width="23.5703125" style="19" customWidth="1"/>
    <col min="9987" max="9987" width="10.28515625" style="19" customWidth="1"/>
    <col min="9988" max="9988" width="20" style="19" bestFit="1" customWidth="1"/>
    <col min="9989" max="9989" width="15.5703125" style="19" customWidth="1"/>
    <col min="9990" max="9990" width="13.28515625" style="19" customWidth="1"/>
    <col min="9991" max="9991" width="14" style="19" customWidth="1"/>
    <col min="9992" max="9992" width="15.7109375" style="19" bestFit="1" customWidth="1"/>
    <col min="9993" max="9993" width="15.42578125" style="19" customWidth="1"/>
    <col min="9994" max="9994" width="14.42578125" style="19" customWidth="1"/>
    <col min="9995" max="10239" width="9.140625" style="19"/>
    <col min="10240" max="10240" width="4.140625" style="19" customWidth="1"/>
    <col min="10241" max="10241" width="14.140625" style="19" customWidth="1"/>
    <col min="10242" max="10242" width="23.5703125" style="19" customWidth="1"/>
    <col min="10243" max="10243" width="10.28515625" style="19" customWidth="1"/>
    <col min="10244" max="10244" width="20" style="19" bestFit="1" customWidth="1"/>
    <col min="10245" max="10245" width="15.5703125" style="19" customWidth="1"/>
    <col min="10246" max="10246" width="13.28515625" style="19" customWidth="1"/>
    <col min="10247" max="10247" width="14" style="19" customWidth="1"/>
    <col min="10248" max="10248" width="15.7109375" style="19" bestFit="1" customWidth="1"/>
    <col min="10249" max="10249" width="15.42578125" style="19" customWidth="1"/>
    <col min="10250" max="10250" width="14.42578125" style="19" customWidth="1"/>
    <col min="10251" max="10495" width="9.140625" style="19"/>
    <col min="10496" max="10496" width="4.140625" style="19" customWidth="1"/>
    <col min="10497" max="10497" width="14.140625" style="19" customWidth="1"/>
    <col min="10498" max="10498" width="23.5703125" style="19" customWidth="1"/>
    <col min="10499" max="10499" width="10.28515625" style="19" customWidth="1"/>
    <col min="10500" max="10500" width="20" style="19" bestFit="1" customWidth="1"/>
    <col min="10501" max="10501" width="15.5703125" style="19" customWidth="1"/>
    <col min="10502" max="10502" width="13.28515625" style="19" customWidth="1"/>
    <col min="10503" max="10503" width="14" style="19" customWidth="1"/>
    <col min="10504" max="10504" width="15.7109375" style="19" bestFit="1" customWidth="1"/>
    <col min="10505" max="10505" width="15.42578125" style="19" customWidth="1"/>
    <col min="10506" max="10506" width="14.42578125" style="19" customWidth="1"/>
    <col min="10507" max="10751" width="9.140625" style="19"/>
    <col min="10752" max="10752" width="4.140625" style="19" customWidth="1"/>
    <col min="10753" max="10753" width="14.140625" style="19" customWidth="1"/>
    <col min="10754" max="10754" width="23.5703125" style="19" customWidth="1"/>
    <col min="10755" max="10755" width="10.28515625" style="19" customWidth="1"/>
    <col min="10756" max="10756" width="20" style="19" bestFit="1" customWidth="1"/>
    <col min="10757" max="10757" width="15.5703125" style="19" customWidth="1"/>
    <col min="10758" max="10758" width="13.28515625" style="19" customWidth="1"/>
    <col min="10759" max="10759" width="14" style="19" customWidth="1"/>
    <col min="10760" max="10760" width="15.7109375" style="19" bestFit="1" customWidth="1"/>
    <col min="10761" max="10761" width="15.42578125" style="19" customWidth="1"/>
    <col min="10762" max="10762" width="14.42578125" style="19" customWidth="1"/>
    <col min="10763" max="11007" width="9.140625" style="19"/>
    <col min="11008" max="11008" width="4.140625" style="19" customWidth="1"/>
    <col min="11009" max="11009" width="14.140625" style="19" customWidth="1"/>
    <col min="11010" max="11010" width="23.5703125" style="19" customWidth="1"/>
    <col min="11011" max="11011" width="10.28515625" style="19" customWidth="1"/>
    <col min="11012" max="11012" width="20" style="19" bestFit="1" customWidth="1"/>
    <col min="11013" max="11013" width="15.5703125" style="19" customWidth="1"/>
    <col min="11014" max="11014" width="13.28515625" style="19" customWidth="1"/>
    <col min="11015" max="11015" width="14" style="19" customWidth="1"/>
    <col min="11016" max="11016" width="15.7109375" style="19" bestFit="1" customWidth="1"/>
    <col min="11017" max="11017" width="15.42578125" style="19" customWidth="1"/>
    <col min="11018" max="11018" width="14.42578125" style="19" customWidth="1"/>
    <col min="11019" max="11263" width="9.140625" style="19"/>
    <col min="11264" max="11264" width="4.140625" style="19" customWidth="1"/>
    <col min="11265" max="11265" width="14.140625" style="19" customWidth="1"/>
    <col min="11266" max="11266" width="23.5703125" style="19" customWidth="1"/>
    <col min="11267" max="11267" width="10.28515625" style="19" customWidth="1"/>
    <col min="11268" max="11268" width="20" style="19" bestFit="1" customWidth="1"/>
    <col min="11269" max="11269" width="15.5703125" style="19" customWidth="1"/>
    <col min="11270" max="11270" width="13.28515625" style="19" customWidth="1"/>
    <col min="11271" max="11271" width="14" style="19" customWidth="1"/>
    <col min="11272" max="11272" width="15.7109375" style="19" bestFit="1" customWidth="1"/>
    <col min="11273" max="11273" width="15.42578125" style="19" customWidth="1"/>
    <col min="11274" max="11274" width="14.42578125" style="19" customWidth="1"/>
    <col min="11275" max="11519" width="9.140625" style="19"/>
    <col min="11520" max="11520" width="4.140625" style="19" customWidth="1"/>
    <col min="11521" max="11521" width="14.140625" style="19" customWidth="1"/>
    <col min="11522" max="11522" width="23.5703125" style="19" customWidth="1"/>
    <col min="11523" max="11523" width="10.28515625" style="19" customWidth="1"/>
    <col min="11524" max="11524" width="20" style="19" bestFit="1" customWidth="1"/>
    <col min="11525" max="11525" width="15.5703125" style="19" customWidth="1"/>
    <col min="11526" max="11526" width="13.28515625" style="19" customWidth="1"/>
    <col min="11527" max="11527" width="14" style="19" customWidth="1"/>
    <col min="11528" max="11528" width="15.7109375" style="19" bestFit="1" customWidth="1"/>
    <col min="11529" max="11529" width="15.42578125" style="19" customWidth="1"/>
    <col min="11530" max="11530" width="14.42578125" style="19" customWidth="1"/>
    <col min="11531" max="11775" width="9.140625" style="19"/>
    <col min="11776" max="11776" width="4.140625" style="19" customWidth="1"/>
    <col min="11777" max="11777" width="14.140625" style="19" customWidth="1"/>
    <col min="11778" max="11778" width="23.5703125" style="19" customWidth="1"/>
    <col min="11779" max="11779" width="10.28515625" style="19" customWidth="1"/>
    <col min="11780" max="11780" width="20" style="19" bestFit="1" customWidth="1"/>
    <col min="11781" max="11781" width="15.5703125" style="19" customWidth="1"/>
    <col min="11782" max="11782" width="13.28515625" style="19" customWidth="1"/>
    <col min="11783" max="11783" width="14" style="19" customWidth="1"/>
    <col min="11784" max="11784" width="15.7109375" style="19" bestFit="1" customWidth="1"/>
    <col min="11785" max="11785" width="15.42578125" style="19" customWidth="1"/>
    <col min="11786" max="11786" width="14.42578125" style="19" customWidth="1"/>
    <col min="11787" max="12031" width="9.140625" style="19"/>
    <col min="12032" max="12032" width="4.140625" style="19" customWidth="1"/>
    <col min="12033" max="12033" width="14.140625" style="19" customWidth="1"/>
    <col min="12034" max="12034" width="23.5703125" style="19" customWidth="1"/>
    <col min="12035" max="12035" width="10.28515625" style="19" customWidth="1"/>
    <col min="12036" max="12036" width="20" style="19" bestFit="1" customWidth="1"/>
    <col min="12037" max="12037" width="15.5703125" style="19" customWidth="1"/>
    <col min="12038" max="12038" width="13.28515625" style="19" customWidth="1"/>
    <col min="12039" max="12039" width="14" style="19" customWidth="1"/>
    <col min="12040" max="12040" width="15.7109375" style="19" bestFit="1" customWidth="1"/>
    <col min="12041" max="12041" width="15.42578125" style="19" customWidth="1"/>
    <col min="12042" max="12042" width="14.42578125" style="19" customWidth="1"/>
    <col min="12043" max="12287" width="9.140625" style="19"/>
    <col min="12288" max="12288" width="4.140625" style="19" customWidth="1"/>
    <col min="12289" max="12289" width="14.140625" style="19" customWidth="1"/>
    <col min="12290" max="12290" width="23.5703125" style="19" customWidth="1"/>
    <col min="12291" max="12291" width="10.28515625" style="19" customWidth="1"/>
    <col min="12292" max="12292" width="20" style="19" bestFit="1" customWidth="1"/>
    <col min="12293" max="12293" width="15.5703125" style="19" customWidth="1"/>
    <col min="12294" max="12294" width="13.28515625" style="19" customWidth="1"/>
    <col min="12295" max="12295" width="14" style="19" customWidth="1"/>
    <col min="12296" max="12296" width="15.7109375" style="19" bestFit="1" customWidth="1"/>
    <col min="12297" max="12297" width="15.42578125" style="19" customWidth="1"/>
    <col min="12298" max="12298" width="14.42578125" style="19" customWidth="1"/>
    <col min="12299" max="12543" width="9.140625" style="19"/>
    <col min="12544" max="12544" width="4.140625" style="19" customWidth="1"/>
    <col min="12545" max="12545" width="14.140625" style="19" customWidth="1"/>
    <col min="12546" max="12546" width="23.5703125" style="19" customWidth="1"/>
    <col min="12547" max="12547" width="10.28515625" style="19" customWidth="1"/>
    <col min="12548" max="12548" width="20" style="19" bestFit="1" customWidth="1"/>
    <col min="12549" max="12549" width="15.5703125" style="19" customWidth="1"/>
    <col min="12550" max="12550" width="13.28515625" style="19" customWidth="1"/>
    <col min="12551" max="12551" width="14" style="19" customWidth="1"/>
    <col min="12552" max="12552" width="15.7109375" style="19" bestFit="1" customWidth="1"/>
    <col min="12553" max="12553" width="15.42578125" style="19" customWidth="1"/>
    <col min="12554" max="12554" width="14.42578125" style="19" customWidth="1"/>
    <col min="12555" max="12799" width="9.140625" style="19"/>
    <col min="12800" max="12800" width="4.140625" style="19" customWidth="1"/>
    <col min="12801" max="12801" width="14.140625" style="19" customWidth="1"/>
    <col min="12802" max="12802" width="23.5703125" style="19" customWidth="1"/>
    <col min="12803" max="12803" width="10.28515625" style="19" customWidth="1"/>
    <col min="12804" max="12804" width="20" style="19" bestFit="1" customWidth="1"/>
    <col min="12805" max="12805" width="15.5703125" style="19" customWidth="1"/>
    <col min="12806" max="12806" width="13.28515625" style="19" customWidth="1"/>
    <col min="12807" max="12807" width="14" style="19" customWidth="1"/>
    <col min="12808" max="12808" width="15.7109375" style="19" bestFit="1" customWidth="1"/>
    <col min="12809" max="12809" width="15.42578125" style="19" customWidth="1"/>
    <col min="12810" max="12810" width="14.42578125" style="19" customWidth="1"/>
    <col min="12811" max="13055" width="9.140625" style="19"/>
    <col min="13056" max="13056" width="4.140625" style="19" customWidth="1"/>
    <col min="13057" max="13057" width="14.140625" style="19" customWidth="1"/>
    <col min="13058" max="13058" width="23.5703125" style="19" customWidth="1"/>
    <col min="13059" max="13059" width="10.28515625" style="19" customWidth="1"/>
    <col min="13060" max="13060" width="20" style="19" bestFit="1" customWidth="1"/>
    <col min="13061" max="13061" width="15.5703125" style="19" customWidth="1"/>
    <col min="13062" max="13062" width="13.28515625" style="19" customWidth="1"/>
    <col min="13063" max="13063" width="14" style="19" customWidth="1"/>
    <col min="13064" max="13064" width="15.7109375" style="19" bestFit="1" customWidth="1"/>
    <col min="13065" max="13065" width="15.42578125" style="19" customWidth="1"/>
    <col min="13066" max="13066" width="14.42578125" style="19" customWidth="1"/>
    <col min="13067" max="13311" width="9.140625" style="19"/>
    <col min="13312" max="13312" width="4.140625" style="19" customWidth="1"/>
    <col min="13313" max="13313" width="14.140625" style="19" customWidth="1"/>
    <col min="13314" max="13314" width="23.5703125" style="19" customWidth="1"/>
    <col min="13315" max="13315" width="10.28515625" style="19" customWidth="1"/>
    <col min="13316" max="13316" width="20" style="19" bestFit="1" customWidth="1"/>
    <col min="13317" max="13317" width="15.5703125" style="19" customWidth="1"/>
    <col min="13318" max="13318" width="13.28515625" style="19" customWidth="1"/>
    <col min="13319" max="13319" width="14" style="19" customWidth="1"/>
    <col min="13320" max="13320" width="15.7109375" style="19" bestFit="1" customWidth="1"/>
    <col min="13321" max="13321" width="15.42578125" style="19" customWidth="1"/>
    <col min="13322" max="13322" width="14.42578125" style="19" customWidth="1"/>
    <col min="13323" max="13567" width="9.140625" style="19"/>
    <col min="13568" max="13568" width="4.140625" style="19" customWidth="1"/>
    <col min="13569" max="13569" width="14.140625" style="19" customWidth="1"/>
    <col min="13570" max="13570" width="23.5703125" style="19" customWidth="1"/>
    <col min="13571" max="13571" width="10.28515625" style="19" customWidth="1"/>
    <col min="13572" max="13572" width="20" style="19" bestFit="1" customWidth="1"/>
    <col min="13573" max="13573" width="15.5703125" style="19" customWidth="1"/>
    <col min="13574" max="13574" width="13.28515625" style="19" customWidth="1"/>
    <col min="13575" max="13575" width="14" style="19" customWidth="1"/>
    <col min="13576" max="13576" width="15.7109375" style="19" bestFit="1" customWidth="1"/>
    <col min="13577" max="13577" width="15.42578125" style="19" customWidth="1"/>
    <col min="13578" max="13578" width="14.42578125" style="19" customWidth="1"/>
    <col min="13579" max="13823" width="9.140625" style="19"/>
    <col min="13824" max="13824" width="4.140625" style="19" customWidth="1"/>
    <col min="13825" max="13825" width="14.140625" style="19" customWidth="1"/>
    <col min="13826" max="13826" width="23.5703125" style="19" customWidth="1"/>
    <col min="13827" max="13827" width="10.28515625" style="19" customWidth="1"/>
    <col min="13828" max="13828" width="20" style="19" bestFit="1" customWidth="1"/>
    <col min="13829" max="13829" width="15.5703125" style="19" customWidth="1"/>
    <col min="13830" max="13830" width="13.28515625" style="19" customWidth="1"/>
    <col min="13831" max="13831" width="14" style="19" customWidth="1"/>
    <col min="13832" max="13832" width="15.7109375" style="19" bestFit="1" customWidth="1"/>
    <col min="13833" max="13833" width="15.42578125" style="19" customWidth="1"/>
    <col min="13834" max="13834" width="14.42578125" style="19" customWidth="1"/>
    <col min="13835" max="14079" width="9.140625" style="19"/>
    <col min="14080" max="14080" width="4.140625" style="19" customWidth="1"/>
    <col min="14081" max="14081" width="14.140625" style="19" customWidth="1"/>
    <col min="14082" max="14082" width="23.5703125" style="19" customWidth="1"/>
    <col min="14083" max="14083" width="10.28515625" style="19" customWidth="1"/>
    <col min="14084" max="14084" width="20" style="19" bestFit="1" customWidth="1"/>
    <col min="14085" max="14085" width="15.5703125" style="19" customWidth="1"/>
    <col min="14086" max="14086" width="13.28515625" style="19" customWidth="1"/>
    <col min="14087" max="14087" width="14" style="19" customWidth="1"/>
    <col min="14088" max="14088" width="15.7109375" style="19" bestFit="1" customWidth="1"/>
    <col min="14089" max="14089" width="15.42578125" style="19" customWidth="1"/>
    <col min="14090" max="14090" width="14.42578125" style="19" customWidth="1"/>
    <col min="14091" max="14335" width="9.140625" style="19"/>
    <col min="14336" max="14336" width="4.140625" style="19" customWidth="1"/>
    <col min="14337" max="14337" width="14.140625" style="19" customWidth="1"/>
    <col min="14338" max="14338" width="23.5703125" style="19" customWidth="1"/>
    <col min="14339" max="14339" width="10.28515625" style="19" customWidth="1"/>
    <col min="14340" max="14340" width="20" style="19" bestFit="1" customWidth="1"/>
    <col min="14341" max="14341" width="15.5703125" style="19" customWidth="1"/>
    <col min="14342" max="14342" width="13.28515625" style="19" customWidth="1"/>
    <col min="14343" max="14343" width="14" style="19" customWidth="1"/>
    <col min="14344" max="14344" width="15.7109375" style="19" bestFit="1" customWidth="1"/>
    <col min="14345" max="14345" width="15.42578125" style="19" customWidth="1"/>
    <col min="14346" max="14346" width="14.42578125" style="19" customWidth="1"/>
    <col min="14347" max="14591" width="9.140625" style="19"/>
    <col min="14592" max="14592" width="4.140625" style="19" customWidth="1"/>
    <col min="14593" max="14593" width="14.140625" style="19" customWidth="1"/>
    <col min="14594" max="14594" width="23.5703125" style="19" customWidth="1"/>
    <col min="14595" max="14595" width="10.28515625" style="19" customWidth="1"/>
    <col min="14596" max="14596" width="20" style="19" bestFit="1" customWidth="1"/>
    <col min="14597" max="14597" width="15.5703125" style="19" customWidth="1"/>
    <col min="14598" max="14598" width="13.28515625" style="19" customWidth="1"/>
    <col min="14599" max="14599" width="14" style="19" customWidth="1"/>
    <col min="14600" max="14600" width="15.7109375" style="19" bestFit="1" customWidth="1"/>
    <col min="14601" max="14601" width="15.42578125" style="19" customWidth="1"/>
    <col min="14602" max="14602" width="14.42578125" style="19" customWidth="1"/>
    <col min="14603" max="14847" width="9.140625" style="19"/>
    <col min="14848" max="14848" width="4.140625" style="19" customWidth="1"/>
    <col min="14849" max="14849" width="14.140625" style="19" customWidth="1"/>
    <col min="14850" max="14850" width="23.5703125" style="19" customWidth="1"/>
    <col min="14851" max="14851" width="10.28515625" style="19" customWidth="1"/>
    <col min="14852" max="14852" width="20" style="19" bestFit="1" customWidth="1"/>
    <col min="14853" max="14853" width="15.5703125" style="19" customWidth="1"/>
    <col min="14854" max="14854" width="13.28515625" style="19" customWidth="1"/>
    <col min="14855" max="14855" width="14" style="19" customWidth="1"/>
    <col min="14856" max="14856" width="15.7109375" style="19" bestFit="1" customWidth="1"/>
    <col min="14857" max="14857" width="15.42578125" style="19" customWidth="1"/>
    <col min="14858" max="14858" width="14.42578125" style="19" customWidth="1"/>
    <col min="14859" max="15103" width="9.140625" style="19"/>
    <col min="15104" max="15104" width="4.140625" style="19" customWidth="1"/>
    <col min="15105" max="15105" width="14.140625" style="19" customWidth="1"/>
    <col min="15106" max="15106" width="23.5703125" style="19" customWidth="1"/>
    <col min="15107" max="15107" width="10.28515625" style="19" customWidth="1"/>
    <col min="15108" max="15108" width="20" style="19" bestFit="1" customWidth="1"/>
    <col min="15109" max="15109" width="15.5703125" style="19" customWidth="1"/>
    <col min="15110" max="15110" width="13.28515625" style="19" customWidth="1"/>
    <col min="15111" max="15111" width="14" style="19" customWidth="1"/>
    <col min="15112" max="15112" width="15.7109375" style="19" bestFit="1" customWidth="1"/>
    <col min="15113" max="15113" width="15.42578125" style="19" customWidth="1"/>
    <col min="15114" max="15114" width="14.42578125" style="19" customWidth="1"/>
    <col min="15115" max="15359" width="9.140625" style="19"/>
    <col min="15360" max="15360" width="4.140625" style="19" customWidth="1"/>
    <col min="15361" max="15361" width="14.140625" style="19" customWidth="1"/>
    <col min="15362" max="15362" width="23.5703125" style="19" customWidth="1"/>
    <col min="15363" max="15363" width="10.28515625" style="19" customWidth="1"/>
    <col min="15364" max="15364" width="20" style="19" bestFit="1" customWidth="1"/>
    <col min="15365" max="15365" width="15.5703125" style="19" customWidth="1"/>
    <col min="15366" max="15366" width="13.28515625" style="19" customWidth="1"/>
    <col min="15367" max="15367" width="14" style="19" customWidth="1"/>
    <col min="15368" max="15368" width="15.7109375" style="19" bestFit="1" customWidth="1"/>
    <col min="15369" max="15369" width="15.42578125" style="19" customWidth="1"/>
    <col min="15370" max="15370" width="14.42578125" style="19" customWidth="1"/>
    <col min="15371" max="15615" width="9.140625" style="19"/>
    <col min="15616" max="15616" width="4.140625" style="19" customWidth="1"/>
    <col min="15617" max="15617" width="14.140625" style="19" customWidth="1"/>
    <col min="15618" max="15618" width="23.5703125" style="19" customWidth="1"/>
    <col min="15619" max="15619" width="10.28515625" style="19" customWidth="1"/>
    <col min="15620" max="15620" width="20" style="19" bestFit="1" customWidth="1"/>
    <col min="15621" max="15621" width="15.5703125" style="19" customWidth="1"/>
    <col min="15622" max="15622" width="13.28515625" style="19" customWidth="1"/>
    <col min="15623" max="15623" width="14" style="19" customWidth="1"/>
    <col min="15624" max="15624" width="15.7109375" style="19" bestFit="1" customWidth="1"/>
    <col min="15625" max="15625" width="15.42578125" style="19" customWidth="1"/>
    <col min="15626" max="15626" width="14.42578125" style="19" customWidth="1"/>
    <col min="15627" max="15871" width="9.140625" style="19"/>
    <col min="15872" max="15872" width="4.140625" style="19" customWidth="1"/>
    <col min="15873" max="15873" width="14.140625" style="19" customWidth="1"/>
    <col min="15874" max="15874" width="23.5703125" style="19" customWidth="1"/>
    <col min="15875" max="15875" width="10.28515625" style="19" customWidth="1"/>
    <col min="15876" max="15876" width="20" style="19" bestFit="1" customWidth="1"/>
    <col min="15877" max="15877" width="15.5703125" style="19" customWidth="1"/>
    <col min="15878" max="15878" width="13.28515625" style="19" customWidth="1"/>
    <col min="15879" max="15879" width="14" style="19" customWidth="1"/>
    <col min="15880" max="15880" width="15.7109375" style="19" bestFit="1" customWidth="1"/>
    <col min="15881" max="15881" width="15.42578125" style="19" customWidth="1"/>
    <col min="15882" max="15882" width="14.42578125" style="19" customWidth="1"/>
    <col min="15883" max="16127" width="9.140625" style="19"/>
    <col min="16128" max="16128" width="4.140625" style="19" customWidth="1"/>
    <col min="16129" max="16129" width="14.140625" style="19" customWidth="1"/>
    <col min="16130" max="16130" width="23.5703125" style="19" customWidth="1"/>
    <col min="16131" max="16131" width="10.28515625" style="19" customWidth="1"/>
    <col min="16132" max="16132" width="20" style="19" bestFit="1" customWidth="1"/>
    <col min="16133" max="16133" width="15.5703125" style="19" customWidth="1"/>
    <col min="16134" max="16134" width="13.28515625" style="19" customWidth="1"/>
    <col min="16135" max="16135" width="14" style="19" customWidth="1"/>
    <col min="16136" max="16136" width="15.7109375" style="19" bestFit="1" customWidth="1"/>
    <col min="16137" max="16137" width="15.42578125" style="19" customWidth="1"/>
    <col min="16138" max="16138" width="14.42578125" style="19" customWidth="1"/>
    <col min="16139" max="16384" width="9.140625" style="19"/>
  </cols>
  <sheetData>
    <row r="1" spans="2:13" x14ac:dyDescent="0.25">
      <c r="B1" s="10"/>
    </row>
    <row r="2" spans="2:13" s="82" customFormat="1" x14ac:dyDescent="0.25">
      <c r="B2" s="503" t="s">
        <v>120</v>
      </c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</row>
    <row r="3" spans="2:13" s="32" customFormat="1" x14ac:dyDescent="0.25"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</row>
    <row r="4" spans="2:13" s="32" customFormat="1" x14ac:dyDescent="0.25">
      <c r="B4" s="503" t="s">
        <v>174</v>
      </c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</row>
    <row r="5" spans="2:13" x14ac:dyDescent="0.25">
      <c r="B5" s="503" t="s">
        <v>211</v>
      </c>
      <c r="C5" s="503"/>
      <c r="D5" s="503"/>
      <c r="E5" s="503"/>
      <c r="F5" s="503"/>
      <c r="G5" s="503"/>
      <c r="H5" s="503"/>
      <c r="I5" s="503"/>
      <c r="J5" s="503"/>
      <c r="K5" s="503"/>
      <c r="L5" s="503"/>
      <c r="M5" s="503"/>
    </row>
    <row r="6" spans="2:13" x14ac:dyDescent="0.25">
      <c r="C6" s="9"/>
      <c r="G6" s="36"/>
      <c r="J6" s="36"/>
    </row>
    <row r="7" spans="2:13" x14ac:dyDescent="0.25">
      <c r="B7" s="10" t="s">
        <v>145</v>
      </c>
      <c r="C7" s="9"/>
      <c r="G7" s="36"/>
      <c r="J7" s="36"/>
    </row>
    <row r="8" spans="2:13" ht="16.5" thickBot="1" x14ac:dyDescent="0.3">
      <c r="B8" s="108"/>
      <c r="C8" s="9"/>
      <c r="G8" s="36"/>
      <c r="J8" s="31" t="s">
        <v>1</v>
      </c>
    </row>
    <row r="9" spans="2:13" s="32" customFormat="1" x14ac:dyDescent="0.25">
      <c r="B9" s="589" t="s">
        <v>212</v>
      </c>
      <c r="C9" s="591" t="s">
        <v>213</v>
      </c>
      <c r="D9" s="591" t="s">
        <v>146</v>
      </c>
      <c r="E9" s="591" t="s">
        <v>214</v>
      </c>
      <c r="F9" s="591" t="s">
        <v>215</v>
      </c>
      <c r="G9" s="591" t="s">
        <v>216</v>
      </c>
      <c r="H9" s="591" t="s">
        <v>217</v>
      </c>
      <c r="I9" s="591"/>
      <c r="J9" s="591"/>
      <c r="K9" s="591"/>
      <c r="L9" s="591"/>
      <c r="M9" s="593"/>
    </row>
    <row r="10" spans="2:13" s="32" customFormat="1" x14ac:dyDescent="0.25">
      <c r="B10" s="590"/>
      <c r="C10" s="592"/>
      <c r="D10" s="592"/>
      <c r="E10" s="592"/>
      <c r="F10" s="592"/>
      <c r="G10" s="592"/>
      <c r="H10" s="592"/>
      <c r="I10" s="592"/>
      <c r="J10" s="592"/>
      <c r="K10" s="592"/>
      <c r="L10" s="592"/>
      <c r="M10" s="594"/>
    </row>
    <row r="11" spans="2:13" s="33" customFormat="1" x14ac:dyDescent="0.2">
      <c r="B11" s="590"/>
      <c r="C11" s="592"/>
      <c r="D11" s="592"/>
      <c r="E11" s="592"/>
      <c r="F11" s="592"/>
      <c r="G11" s="592"/>
      <c r="H11" s="306" t="s">
        <v>312</v>
      </c>
      <c r="I11" s="472" t="s">
        <v>312</v>
      </c>
      <c r="J11" s="472" t="s">
        <v>312</v>
      </c>
      <c r="K11" s="472" t="s">
        <v>312</v>
      </c>
      <c r="L11" s="306" t="s">
        <v>131</v>
      </c>
      <c r="M11" s="315" t="s">
        <v>367</v>
      </c>
    </row>
    <row r="12" spans="2:13" s="36" customFormat="1" x14ac:dyDescent="0.25">
      <c r="B12" s="316"/>
      <c r="C12" s="298"/>
      <c r="D12" s="298"/>
      <c r="E12" s="298"/>
      <c r="F12" s="298"/>
      <c r="G12" s="298"/>
      <c r="H12" s="308" t="s">
        <v>218</v>
      </c>
      <c r="I12" s="308" t="s">
        <v>219</v>
      </c>
      <c r="J12" s="308" t="s">
        <v>207</v>
      </c>
      <c r="K12" s="308" t="s">
        <v>208</v>
      </c>
      <c r="L12" s="308" t="s">
        <v>209</v>
      </c>
      <c r="M12" s="309" t="s">
        <v>210</v>
      </c>
    </row>
    <row r="13" spans="2:13" s="36" customFormat="1" x14ac:dyDescent="0.25">
      <c r="B13" s="317"/>
      <c r="C13" s="354" t="s">
        <v>220</v>
      </c>
      <c r="D13" s="297"/>
      <c r="E13" s="297"/>
      <c r="F13" s="297"/>
      <c r="G13" s="297"/>
      <c r="H13" s="297"/>
      <c r="I13" s="297"/>
      <c r="J13" s="297"/>
      <c r="K13" s="297"/>
      <c r="L13" s="297"/>
      <c r="M13" s="310"/>
    </row>
    <row r="14" spans="2:13" s="36" customFormat="1" x14ac:dyDescent="0.25">
      <c r="B14" s="317"/>
      <c r="C14" s="354"/>
      <c r="D14" s="297"/>
      <c r="E14" s="297"/>
      <c r="F14" s="297"/>
      <c r="G14" s="297"/>
      <c r="H14" s="297"/>
      <c r="I14" s="297"/>
      <c r="J14" s="297"/>
      <c r="K14" s="297"/>
      <c r="L14" s="297"/>
      <c r="M14" s="310"/>
    </row>
    <row r="15" spans="2:13" s="36" customFormat="1" ht="78.75" x14ac:dyDescent="0.25">
      <c r="B15" s="317"/>
      <c r="C15" s="428" t="s">
        <v>173</v>
      </c>
      <c r="D15" s="356" t="s">
        <v>298</v>
      </c>
      <c r="E15" s="429" t="s">
        <v>221</v>
      </c>
      <c r="F15" s="357">
        <v>40879</v>
      </c>
      <c r="G15" s="304" t="s">
        <v>126</v>
      </c>
      <c r="H15" s="155">
        <v>179.6</v>
      </c>
      <c r="I15" s="269">
        <v>370.63</v>
      </c>
      <c r="J15" s="269">
        <v>0</v>
      </c>
      <c r="K15" s="304">
        <v>0</v>
      </c>
      <c r="L15" s="304">
        <v>0</v>
      </c>
      <c r="M15" s="318">
        <v>0</v>
      </c>
    </row>
    <row r="16" spans="2:13" x14ac:dyDescent="0.25">
      <c r="B16" s="31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310"/>
    </row>
    <row r="17" spans="2:14" x14ac:dyDescent="0.25">
      <c r="B17" s="317"/>
      <c r="C17" s="354" t="s">
        <v>295</v>
      </c>
      <c r="D17" s="297"/>
      <c r="E17" s="297"/>
      <c r="F17" s="297"/>
      <c r="G17" s="297"/>
      <c r="H17" s="297"/>
      <c r="I17" s="297"/>
      <c r="J17" s="297"/>
      <c r="K17" s="297"/>
      <c r="L17" s="297"/>
      <c r="M17" s="310"/>
    </row>
    <row r="18" spans="2:14" ht="30" x14ac:dyDescent="0.25">
      <c r="B18" s="317"/>
      <c r="C18" s="297"/>
      <c r="D18" s="297" t="s">
        <v>289</v>
      </c>
      <c r="E18" s="399" t="s">
        <v>296</v>
      </c>
      <c r="F18" s="297"/>
      <c r="G18" s="297"/>
      <c r="H18" s="297"/>
      <c r="I18" s="297"/>
      <c r="J18" s="469">
        <v>8.8961150448986537</v>
      </c>
      <c r="K18" s="469">
        <v>2.97</v>
      </c>
      <c r="L18" s="469"/>
      <c r="M18" s="470">
        <f>[7]Workings!$S$15</f>
        <v>0</v>
      </c>
    </row>
    <row r="19" spans="2:14" s="5" customFormat="1" x14ac:dyDescent="0.25">
      <c r="B19" s="31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310"/>
    </row>
    <row r="20" spans="2:14" s="5" customFormat="1" ht="16.5" thickBot="1" x14ac:dyDescent="0.3">
      <c r="B20" s="319"/>
      <c r="C20" s="320" t="s">
        <v>74</v>
      </c>
      <c r="D20" s="311"/>
      <c r="E20" s="311"/>
      <c r="F20" s="311"/>
      <c r="G20" s="311"/>
      <c r="H20" s="314">
        <f>H15</f>
        <v>179.6</v>
      </c>
      <c r="I20" s="314">
        <f>I15</f>
        <v>370.63</v>
      </c>
      <c r="J20" s="314">
        <f>SUM(J15:J18)</f>
        <v>8.8961150448986537</v>
      </c>
      <c r="K20" s="314">
        <f t="shared" ref="K20:M20" si="0">SUM(K15:K18)</f>
        <v>2.97</v>
      </c>
      <c r="L20" s="314">
        <f t="shared" si="0"/>
        <v>0</v>
      </c>
      <c r="M20" s="314">
        <f t="shared" si="0"/>
        <v>0</v>
      </c>
    </row>
    <row r="21" spans="2:14" s="5" customFormat="1" ht="18.75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72"/>
    </row>
    <row r="22" spans="2:14" ht="16.5" thickBot="1" x14ac:dyDescent="0.3">
      <c r="I22" s="96"/>
    </row>
    <row r="23" spans="2:14" ht="15.75" customHeight="1" x14ac:dyDescent="0.25">
      <c r="B23" s="589" t="s">
        <v>212</v>
      </c>
      <c r="C23" s="591" t="s">
        <v>213</v>
      </c>
      <c r="D23" s="591" t="s">
        <v>146</v>
      </c>
      <c r="E23" s="591" t="s">
        <v>222</v>
      </c>
      <c r="F23" s="591"/>
      <c r="G23" s="591"/>
      <c r="H23" s="591"/>
      <c r="I23" s="591"/>
      <c r="J23" s="591" t="s">
        <v>223</v>
      </c>
      <c r="K23" s="591"/>
      <c r="L23" s="591"/>
      <c r="M23" s="591"/>
      <c r="N23" s="593"/>
    </row>
    <row r="24" spans="2:14" x14ac:dyDescent="0.25">
      <c r="B24" s="590"/>
      <c r="C24" s="592"/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4"/>
    </row>
    <row r="25" spans="2:14" ht="16.5" customHeight="1" x14ac:dyDescent="0.25">
      <c r="B25" s="590"/>
      <c r="C25" s="592"/>
      <c r="D25" s="592"/>
      <c r="E25" s="306" t="s">
        <v>312</v>
      </c>
      <c r="F25" s="472" t="s">
        <v>312</v>
      </c>
      <c r="G25" s="472" t="s">
        <v>312</v>
      </c>
      <c r="H25" s="306" t="s">
        <v>131</v>
      </c>
      <c r="I25" s="306" t="s">
        <v>367</v>
      </c>
      <c r="J25" s="472" t="s">
        <v>312</v>
      </c>
      <c r="K25" s="472" t="s">
        <v>312</v>
      </c>
      <c r="L25" s="472" t="s">
        <v>312</v>
      </c>
      <c r="M25" s="472" t="s">
        <v>131</v>
      </c>
      <c r="N25" s="472" t="s">
        <v>367</v>
      </c>
    </row>
    <row r="26" spans="2:14" ht="28.5" x14ac:dyDescent="0.25">
      <c r="B26" s="316"/>
      <c r="C26" s="298"/>
      <c r="D26" s="298"/>
      <c r="E26" s="308" t="s">
        <v>219</v>
      </c>
      <c r="F26" s="308" t="s">
        <v>207</v>
      </c>
      <c r="G26" s="308" t="s">
        <v>208</v>
      </c>
      <c r="H26" s="308" t="s">
        <v>209</v>
      </c>
      <c r="I26" s="308" t="s">
        <v>210</v>
      </c>
      <c r="J26" s="308" t="s">
        <v>219</v>
      </c>
      <c r="K26" s="308" t="s">
        <v>207</v>
      </c>
      <c r="L26" s="308" t="s">
        <v>208</v>
      </c>
      <c r="M26" s="308" t="s">
        <v>209</v>
      </c>
      <c r="N26" s="309" t="s">
        <v>210</v>
      </c>
    </row>
    <row r="27" spans="2:14" s="33" customFormat="1" x14ac:dyDescent="0.25">
      <c r="B27" s="317"/>
      <c r="C27" s="354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310"/>
    </row>
    <row r="28" spans="2:14" x14ac:dyDescent="0.25">
      <c r="B28" s="317"/>
      <c r="C28" s="354" t="s">
        <v>220</v>
      </c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310"/>
    </row>
    <row r="29" spans="2:14" ht="78.75" x14ac:dyDescent="0.25">
      <c r="B29" s="317"/>
      <c r="C29" s="428" t="s">
        <v>173</v>
      </c>
      <c r="D29" s="356" t="s">
        <v>298</v>
      </c>
      <c r="E29" s="300">
        <v>1</v>
      </c>
      <c r="F29" s="300" t="s">
        <v>126</v>
      </c>
      <c r="G29" s="304" t="s">
        <v>126</v>
      </c>
      <c r="H29" s="304" t="s">
        <v>126</v>
      </c>
      <c r="I29" s="304" t="s">
        <v>126</v>
      </c>
      <c r="J29" s="358">
        <v>1</v>
      </c>
      <c r="K29" s="304" t="s">
        <v>126</v>
      </c>
      <c r="L29" s="304" t="s">
        <v>126</v>
      </c>
      <c r="M29" s="304" t="s">
        <v>126</v>
      </c>
      <c r="N29" s="318" t="s">
        <v>126</v>
      </c>
    </row>
    <row r="30" spans="2:14" x14ac:dyDescent="0.25">
      <c r="B30" s="31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310"/>
    </row>
    <row r="31" spans="2:14" x14ac:dyDescent="0.25">
      <c r="B31" s="317"/>
      <c r="C31" s="354" t="s">
        <v>295</v>
      </c>
      <c r="D31" s="297"/>
      <c r="E31" s="302"/>
      <c r="F31" s="302"/>
      <c r="G31" s="302"/>
      <c r="H31" s="302"/>
      <c r="I31" s="302"/>
      <c r="J31" s="302"/>
      <c r="K31" s="302"/>
      <c r="L31" s="302"/>
      <c r="M31" s="303"/>
      <c r="N31" s="313"/>
    </row>
    <row r="32" spans="2:14" x14ac:dyDescent="0.25">
      <c r="B32" s="317"/>
      <c r="C32" s="297"/>
      <c r="D32" s="297" t="s">
        <v>289</v>
      </c>
      <c r="E32" s="297"/>
      <c r="F32" s="477">
        <f>'F3'!I34/SUM('F3'!I34,'F3'!K34,'F3'!M34)</f>
        <v>0.74970746628005858</v>
      </c>
      <c r="G32" s="477">
        <f>'F3'!K34/SUM('F3'!I34,'F3'!K34,'F3'!M34)</f>
        <v>0.25029253371994137</v>
      </c>
      <c r="H32" s="477"/>
      <c r="I32" s="304" t="s">
        <v>126</v>
      </c>
      <c r="J32" s="297"/>
      <c r="K32" s="477">
        <f>J18/SUM($J$18:$L$18)</f>
        <v>0.74970746628005858</v>
      </c>
      <c r="L32" s="477">
        <f>K18/SUM($J$18:$L$18)</f>
        <v>0.25029253371994137</v>
      </c>
      <c r="M32" s="477">
        <f>L18/SUM($J$18:$L$18)</f>
        <v>0</v>
      </c>
      <c r="N32" s="318" t="s">
        <v>126</v>
      </c>
    </row>
    <row r="33" spans="2:14" x14ac:dyDescent="0.25">
      <c r="B33" s="31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310"/>
    </row>
    <row r="34" spans="2:14" ht="16.5" thickBot="1" x14ac:dyDescent="0.3">
      <c r="B34" s="319"/>
      <c r="C34" s="320" t="s">
        <v>74</v>
      </c>
      <c r="D34" s="311"/>
      <c r="E34" s="311"/>
      <c r="F34" s="311"/>
      <c r="G34" s="311"/>
      <c r="H34" s="311"/>
      <c r="I34" s="311"/>
      <c r="J34" s="311"/>
      <c r="K34" s="311"/>
      <c r="L34" s="311"/>
      <c r="M34" s="311"/>
      <c r="N34" s="312"/>
    </row>
  </sheetData>
  <mergeCells count="16">
    <mergeCell ref="B23:B25"/>
    <mergeCell ref="C23:C25"/>
    <mergeCell ref="D23:D25"/>
    <mergeCell ref="B2:M2"/>
    <mergeCell ref="B3:M3"/>
    <mergeCell ref="B4:M4"/>
    <mergeCell ref="B5:M5"/>
    <mergeCell ref="F9:F11"/>
    <mergeCell ref="G9:G11"/>
    <mergeCell ref="B9:B11"/>
    <mergeCell ref="C9:C11"/>
    <mergeCell ref="H9:M10"/>
    <mergeCell ref="D9:D11"/>
    <mergeCell ref="E23:I24"/>
    <mergeCell ref="J23:N24"/>
    <mergeCell ref="E9:E11"/>
  </mergeCells>
  <pageMargins left="0.75" right="0.75" top="1" bottom="0.73" header="0.5" footer="0.5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160"/>
  <sheetViews>
    <sheetView showGridLines="0" tabSelected="1" topLeftCell="D13" zoomScale="75" workbookViewId="0">
      <selection activeCell="K29" sqref="K29"/>
    </sheetView>
  </sheetViews>
  <sheetFormatPr defaultRowHeight="15.75" x14ac:dyDescent="0.25"/>
  <cols>
    <col min="1" max="1" width="4.140625" style="19" customWidth="1"/>
    <col min="2" max="2" width="35.5703125" style="19" bestFit="1" customWidth="1"/>
    <col min="3" max="3" width="36.140625" style="19" customWidth="1"/>
    <col min="4" max="35" width="16.7109375" style="19" customWidth="1"/>
    <col min="36" max="16384" width="9.140625" style="19"/>
  </cols>
  <sheetData>
    <row r="1" spans="2:35" x14ac:dyDescent="0.25">
      <c r="B1" s="10"/>
    </row>
    <row r="2" spans="2:35" s="82" customFormat="1" x14ac:dyDescent="0.25">
      <c r="B2" s="503" t="s">
        <v>120</v>
      </c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</row>
    <row r="3" spans="2:35" s="32" customFormat="1" x14ac:dyDescent="0.25"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</row>
    <row r="4" spans="2:35" s="32" customFormat="1" x14ac:dyDescent="0.25">
      <c r="B4" s="503" t="s">
        <v>206</v>
      </c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503"/>
    </row>
    <row r="5" spans="2:35" x14ac:dyDescent="0.25">
      <c r="B5" s="503" t="s">
        <v>205</v>
      </c>
      <c r="C5" s="503"/>
      <c r="D5" s="503"/>
      <c r="E5" s="503"/>
      <c r="F5" s="503"/>
      <c r="G5" s="503"/>
      <c r="H5" s="503"/>
      <c r="I5" s="503"/>
      <c r="J5" s="503"/>
      <c r="K5" s="503"/>
      <c r="L5" s="503"/>
      <c r="M5" s="503"/>
      <c r="N5" s="503"/>
      <c r="O5" s="503"/>
      <c r="P5" s="503"/>
      <c r="Q5" s="8"/>
      <c r="R5" s="8"/>
      <c r="S5" s="8"/>
      <c r="T5" s="448"/>
      <c r="U5" s="448"/>
      <c r="V5" s="448"/>
      <c r="W5" s="448"/>
      <c r="X5" s="448"/>
      <c r="Y5" s="448"/>
      <c r="Z5" s="448"/>
      <c r="AA5" s="448"/>
      <c r="AB5" s="8"/>
      <c r="AC5" s="8"/>
      <c r="AD5" s="8"/>
      <c r="AE5" s="8"/>
      <c r="AF5" s="8"/>
    </row>
    <row r="6" spans="2:35" x14ac:dyDescent="0.25">
      <c r="C6" s="9"/>
      <c r="E6" s="36"/>
      <c r="G6" s="36"/>
      <c r="H6" s="36"/>
    </row>
    <row r="7" spans="2:35" x14ac:dyDescent="0.25">
      <c r="B7" s="10" t="s">
        <v>45</v>
      </c>
      <c r="C7" s="9"/>
      <c r="E7" s="36"/>
      <c r="G7" s="36"/>
      <c r="H7" s="36"/>
    </row>
    <row r="8" spans="2:35" ht="16.5" thickBot="1" x14ac:dyDescent="0.3">
      <c r="B8" s="10"/>
      <c r="C8" s="9"/>
      <c r="E8" s="36"/>
      <c r="G8" s="36"/>
      <c r="H8" s="36"/>
      <c r="M8" s="31"/>
      <c r="P8" s="31"/>
      <c r="AF8" s="31" t="s">
        <v>1</v>
      </c>
      <c r="AI8" s="31"/>
    </row>
    <row r="9" spans="2:35" ht="15.75" customHeight="1" x14ac:dyDescent="0.25">
      <c r="B9" s="570" t="s">
        <v>2</v>
      </c>
      <c r="C9" s="509" t="s">
        <v>3</v>
      </c>
      <c r="D9" s="600" t="s">
        <v>187</v>
      </c>
      <c r="E9" s="601"/>
      <c r="F9" s="601"/>
      <c r="G9" s="601"/>
      <c r="H9" s="601"/>
      <c r="I9" s="601"/>
      <c r="J9" s="601"/>
      <c r="K9" s="601"/>
      <c r="L9" s="601"/>
      <c r="M9" s="601"/>
      <c r="N9" s="601"/>
      <c r="O9" s="601"/>
      <c r="P9" s="601"/>
      <c r="Q9" s="601"/>
      <c r="R9" s="601"/>
      <c r="S9" s="601"/>
      <c r="T9" s="601"/>
      <c r="U9" s="601"/>
      <c r="V9" s="601"/>
      <c r="W9" s="601"/>
      <c r="X9" s="601"/>
      <c r="Y9" s="601"/>
      <c r="Z9" s="601"/>
      <c r="AA9" s="602"/>
    </row>
    <row r="10" spans="2:35" s="32" customFormat="1" x14ac:dyDescent="0.25">
      <c r="B10" s="573"/>
      <c r="C10" s="510"/>
      <c r="D10" s="597" t="s">
        <v>368</v>
      </c>
      <c r="E10" s="598"/>
      <c r="F10" s="598"/>
      <c r="G10" s="598"/>
      <c r="H10" s="597" t="s">
        <v>369</v>
      </c>
      <c r="I10" s="597"/>
      <c r="J10" s="597"/>
      <c r="K10" s="597"/>
      <c r="L10" s="597" t="s">
        <v>358</v>
      </c>
      <c r="M10" s="598"/>
      <c r="N10" s="598"/>
      <c r="O10" s="598"/>
      <c r="P10" s="597" t="s">
        <v>359</v>
      </c>
      <c r="Q10" s="598"/>
      <c r="R10" s="598"/>
      <c r="S10" s="598"/>
      <c r="T10" s="597" t="s">
        <v>370</v>
      </c>
      <c r="U10" s="598"/>
      <c r="V10" s="598"/>
      <c r="W10" s="598"/>
      <c r="X10" s="597" t="s">
        <v>371</v>
      </c>
      <c r="Y10" s="598"/>
      <c r="Z10" s="598"/>
      <c r="AA10" s="599"/>
      <c r="AB10" s="67"/>
      <c r="AC10" s="67"/>
    </row>
    <row r="11" spans="2:35" s="33" customFormat="1" ht="47.25" x14ac:dyDescent="0.2">
      <c r="B11" s="573"/>
      <c r="C11" s="510"/>
      <c r="D11" s="189" t="s">
        <v>46</v>
      </c>
      <c r="E11" s="189" t="s">
        <v>47</v>
      </c>
      <c r="F11" s="189" t="s">
        <v>48</v>
      </c>
      <c r="G11" s="189" t="s">
        <v>49</v>
      </c>
      <c r="H11" s="189" t="s">
        <v>46</v>
      </c>
      <c r="I11" s="189" t="s">
        <v>47</v>
      </c>
      <c r="J11" s="189" t="s">
        <v>48</v>
      </c>
      <c r="K11" s="189" t="s">
        <v>49</v>
      </c>
      <c r="L11" s="189" t="s">
        <v>46</v>
      </c>
      <c r="M11" s="189" t="s">
        <v>47</v>
      </c>
      <c r="N11" s="189" t="s">
        <v>48</v>
      </c>
      <c r="O11" s="189" t="s">
        <v>49</v>
      </c>
      <c r="P11" s="449" t="s">
        <v>46</v>
      </c>
      <c r="Q11" s="449" t="s">
        <v>47</v>
      </c>
      <c r="R11" s="449" t="s">
        <v>48</v>
      </c>
      <c r="S11" s="449" t="s">
        <v>49</v>
      </c>
      <c r="T11" s="449" t="s">
        <v>46</v>
      </c>
      <c r="U11" s="449" t="s">
        <v>47</v>
      </c>
      <c r="V11" s="449" t="s">
        <v>48</v>
      </c>
      <c r="W11" s="449" t="s">
        <v>49</v>
      </c>
      <c r="X11" s="189" t="s">
        <v>46</v>
      </c>
      <c r="Y11" s="189" t="s">
        <v>47</v>
      </c>
      <c r="Z11" s="189" t="s">
        <v>48</v>
      </c>
      <c r="AA11" s="190" t="s">
        <v>49</v>
      </c>
      <c r="AB11" s="17"/>
      <c r="AC11" s="17"/>
    </row>
    <row r="12" spans="2:35" s="36" customFormat="1" ht="31.5" x14ac:dyDescent="0.25">
      <c r="B12" s="573"/>
      <c r="C12" s="510"/>
      <c r="D12" s="189" t="s">
        <v>11</v>
      </c>
      <c r="E12" s="189" t="s">
        <v>12</v>
      </c>
      <c r="F12" s="189" t="s">
        <v>13</v>
      </c>
      <c r="G12" s="189" t="s">
        <v>132</v>
      </c>
      <c r="H12" s="189" t="s">
        <v>15</v>
      </c>
      <c r="I12" s="189" t="s">
        <v>133</v>
      </c>
      <c r="J12" s="189" t="s">
        <v>134</v>
      </c>
      <c r="K12" s="189" t="s">
        <v>135</v>
      </c>
      <c r="L12" s="189" t="s">
        <v>136</v>
      </c>
      <c r="M12" s="189" t="s">
        <v>52</v>
      </c>
      <c r="N12" s="189" t="s">
        <v>137</v>
      </c>
      <c r="O12" s="189" t="s">
        <v>138</v>
      </c>
      <c r="P12" s="449" t="s">
        <v>136</v>
      </c>
      <c r="Q12" s="449" t="s">
        <v>52</v>
      </c>
      <c r="R12" s="449" t="s">
        <v>137</v>
      </c>
      <c r="S12" s="449" t="s">
        <v>138</v>
      </c>
      <c r="T12" s="449" t="s">
        <v>136</v>
      </c>
      <c r="U12" s="449" t="s">
        <v>52</v>
      </c>
      <c r="V12" s="449" t="s">
        <v>137</v>
      </c>
      <c r="W12" s="449" t="s">
        <v>138</v>
      </c>
      <c r="X12" s="189" t="s">
        <v>139</v>
      </c>
      <c r="Y12" s="189" t="s">
        <v>140</v>
      </c>
      <c r="Z12" s="189" t="s">
        <v>57</v>
      </c>
      <c r="AA12" s="190" t="s">
        <v>141</v>
      </c>
      <c r="AB12" s="17"/>
      <c r="AC12" s="17"/>
    </row>
    <row r="13" spans="2:35" s="36" customFormat="1" x14ac:dyDescent="0.25">
      <c r="B13" s="253"/>
      <c r="C13" s="252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182"/>
    </row>
    <row r="14" spans="2:35" s="36" customFormat="1" x14ac:dyDescent="0.25">
      <c r="B14" s="61">
        <v>1</v>
      </c>
      <c r="C14" s="252" t="s">
        <v>40</v>
      </c>
      <c r="D14" s="463">
        <v>550.14831050000009</v>
      </c>
      <c r="E14" s="87">
        <v>8.8961150448986537</v>
      </c>
      <c r="F14" s="87">
        <v>4.9201030211298544</v>
      </c>
      <c r="G14" s="87">
        <f t="shared" ref="G14:G15" si="0">D14+E14-F14</f>
        <v>554.12432252376891</v>
      </c>
      <c r="H14" s="463">
        <f>G14</f>
        <v>554.12432252376891</v>
      </c>
      <c r="I14" s="84">
        <v>2.9992009646558362</v>
      </c>
      <c r="J14" s="84">
        <v>1.5155510000000001</v>
      </c>
      <c r="K14" s="87">
        <f t="shared" ref="K14:K15" si="1">H14+I14-J14</f>
        <v>555.60797248842482</v>
      </c>
      <c r="L14" s="87">
        <f t="shared" ref="L14:L15" si="2">K14</f>
        <v>555.60797248842482</v>
      </c>
      <c r="M14" s="84">
        <v>1.4761700000000001E-2</v>
      </c>
      <c r="N14" s="75"/>
      <c r="O14" s="87">
        <f>L14+M14-N14</f>
        <v>555.62273418842483</v>
      </c>
      <c r="P14" s="87">
        <f t="shared" ref="P14:P15" si="3">O14</f>
        <v>555.62273418842483</v>
      </c>
      <c r="Q14" s="84">
        <v>5.0000000000000001E-3</v>
      </c>
      <c r="R14" s="75"/>
      <c r="S14" s="87">
        <f>P14+Q14-R14</f>
        <v>555.62773418842482</v>
      </c>
      <c r="T14" s="87">
        <f>K14</f>
        <v>555.60797248842482</v>
      </c>
      <c r="U14" s="84">
        <f>M14+Q14</f>
        <v>1.97617E-2</v>
      </c>
      <c r="V14" s="75"/>
      <c r="W14" s="87">
        <f>T14+U14-V14</f>
        <v>555.62773418842482</v>
      </c>
      <c r="X14" s="87">
        <f>W14</f>
        <v>555.62773418842482</v>
      </c>
      <c r="Y14" s="75"/>
      <c r="Z14" s="75"/>
      <c r="AA14" s="110">
        <f t="shared" ref="AA14:AA15" si="4">X14+Y14-Z14</f>
        <v>555.62773418842482</v>
      </c>
    </row>
    <row r="15" spans="2:35" s="36" customFormat="1" x14ac:dyDescent="0.25">
      <c r="B15" s="61">
        <v>2</v>
      </c>
      <c r="C15" s="252" t="s">
        <v>290</v>
      </c>
      <c r="D15" s="87">
        <v>3.9943399999999997E-2</v>
      </c>
      <c r="E15" s="87"/>
      <c r="F15" s="87"/>
      <c r="G15" s="87">
        <f t="shared" si="0"/>
        <v>3.9943399999999997E-2</v>
      </c>
      <c r="H15" s="87">
        <f>G15</f>
        <v>3.9943399999999997E-2</v>
      </c>
      <c r="I15" s="75"/>
      <c r="J15" s="75"/>
      <c r="K15" s="87">
        <f t="shared" si="1"/>
        <v>3.9943399999999997E-2</v>
      </c>
      <c r="L15" s="87">
        <f t="shared" si="2"/>
        <v>3.9943399999999997E-2</v>
      </c>
      <c r="M15" s="75"/>
      <c r="N15" s="75"/>
      <c r="O15" s="87">
        <f>L15+M15-N15</f>
        <v>3.9943399999999997E-2</v>
      </c>
      <c r="P15" s="87">
        <f t="shared" si="3"/>
        <v>3.9943399999999997E-2</v>
      </c>
      <c r="Q15" s="75"/>
      <c r="R15" s="75"/>
      <c r="S15" s="87">
        <f>P15+Q15-R15</f>
        <v>3.9943399999999997E-2</v>
      </c>
      <c r="T15" s="87">
        <f t="shared" ref="T15:T17" si="5">K15</f>
        <v>3.9943399999999997E-2</v>
      </c>
      <c r="U15" s="75"/>
      <c r="V15" s="75"/>
      <c r="W15" s="87">
        <f>T15+U15-V15</f>
        <v>3.9943399999999997E-2</v>
      </c>
      <c r="X15" s="87">
        <f>W15</f>
        <v>3.9943399999999997E-2</v>
      </c>
      <c r="Y15" s="75"/>
      <c r="Z15" s="75"/>
      <c r="AA15" s="110">
        <f t="shared" si="4"/>
        <v>3.9943399999999997E-2</v>
      </c>
    </row>
    <row r="16" spans="2:35" s="36" customFormat="1" x14ac:dyDescent="0.25">
      <c r="B16" s="61">
        <v>3</v>
      </c>
      <c r="C16" s="252" t="s">
        <v>291</v>
      </c>
      <c r="D16" s="87">
        <v>1.71871E-2</v>
      </c>
      <c r="E16" s="87">
        <v>0</v>
      </c>
      <c r="F16" s="87">
        <v>0</v>
      </c>
      <c r="G16" s="87">
        <f>D16+E16-F16</f>
        <v>1.71871E-2</v>
      </c>
      <c r="H16" s="87">
        <f>G16</f>
        <v>1.71871E-2</v>
      </c>
      <c r="I16" s="87">
        <v>0</v>
      </c>
      <c r="J16" s="87">
        <v>0</v>
      </c>
      <c r="K16" s="87">
        <f>H16+I16-J16</f>
        <v>1.71871E-2</v>
      </c>
      <c r="L16" s="87">
        <f>K16</f>
        <v>1.71871E-2</v>
      </c>
      <c r="M16" s="87">
        <v>0</v>
      </c>
      <c r="N16" s="87">
        <v>0</v>
      </c>
      <c r="O16" s="87">
        <f>L16+M16-N16</f>
        <v>1.71871E-2</v>
      </c>
      <c r="P16" s="87">
        <f>O16</f>
        <v>1.71871E-2</v>
      </c>
      <c r="Q16" s="87">
        <v>0</v>
      </c>
      <c r="R16" s="87">
        <v>0</v>
      </c>
      <c r="S16" s="87">
        <f>P16+Q16-R16</f>
        <v>1.71871E-2</v>
      </c>
      <c r="T16" s="87">
        <f t="shared" si="5"/>
        <v>1.71871E-2</v>
      </c>
      <c r="U16" s="87">
        <v>0</v>
      </c>
      <c r="V16" s="87">
        <v>0</v>
      </c>
      <c r="W16" s="87">
        <f>T16+U16-V16</f>
        <v>1.71871E-2</v>
      </c>
      <c r="X16" s="87">
        <f>W16</f>
        <v>1.71871E-2</v>
      </c>
      <c r="Y16" s="87">
        <v>0</v>
      </c>
      <c r="Z16" s="87">
        <v>0</v>
      </c>
      <c r="AA16" s="110">
        <f>X16+Y16-Z16</f>
        <v>1.71871E-2</v>
      </c>
    </row>
    <row r="17" spans="2:29" s="36" customFormat="1" x14ac:dyDescent="0.25">
      <c r="B17" s="61">
        <v>4</v>
      </c>
      <c r="C17" s="252" t="s">
        <v>292</v>
      </c>
      <c r="D17" s="87">
        <v>2.4559000000000001E-2</v>
      </c>
      <c r="E17" s="87">
        <v>0</v>
      </c>
      <c r="F17" s="87">
        <v>0</v>
      </c>
      <c r="G17" s="87">
        <f t="shared" ref="G17" si="6">D17+E17-F17</f>
        <v>2.4559000000000001E-2</v>
      </c>
      <c r="H17" s="87">
        <f>G17</f>
        <v>2.4559000000000001E-2</v>
      </c>
      <c r="I17" s="87">
        <v>0</v>
      </c>
      <c r="J17" s="87">
        <v>0</v>
      </c>
      <c r="K17" s="87">
        <f>H17+I17-J17</f>
        <v>2.4559000000000001E-2</v>
      </c>
      <c r="L17" s="87">
        <f>K17</f>
        <v>2.4559000000000001E-2</v>
      </c>
      <c r="M17" s="87">
        <v>0</v>
      </c>
      <c r="N17" s="87">
        <v>0</v>
      </c>
      <c r="O17" s="87">
        <f>L17+M17-N17</f>
        <v>2.4559000000000001E-2</v>
      </c>
      <c r="P17" s="87">
        <f>O17</f>
        <v>2.4559000000000001E-2</v>
      </c>
      <c r="Q17" s="87">
        <v>0</v>
      </c>
      <c r="R17" s="87">
        <v>0</v>
      </c>
      <c r="S17" s="87">
        <f>P17+Q17-R17</f>
        <v>2.4559000000000001E-2</v>
      </c>
      <c r="T17" s="87">
        <f t="shared" si="5"/>
        <v>2.4559000000000001E-2</v>
      </c>
      <c r="U17" s="87">
        <v>0</v>
      </c>
      <c r="V17" s="87">
        <v>0</v>
      </c>
      <c r="W17" s="87">
        <f>T17+U17-V17</f>
        <v>2.4559000000000001E-2</v>
      </c>
      <c r="X17" s="87">
        <f>W17</f>
        <v>2.4559000000000001E-2</v>
      </c>
      <c r="Y17" s="87">
        <v>0</v>
      </c>
      <c r="Z17" s="87">
        <v>0</v>
      </c>
      <c r="AA17" s="110">
        <f>X17+Y17-Z17</f>
        <v>2.4559000000000001E-2</v>
      </c>
    </row>
    <row r="18" spans="2:29" s="108" customFormat="1" ht="19.5" thickBot="1" x14ac:dyDescent="0.3">
      <c r="B18" s="254"/>
      <c r="C18" s="255" t="s">
        <v>56</v>
      </c>
      <c r="D18" s="256">
        <f>SUM(D14:D17)</f>
        <v>550.23</v>
      </c>
      <c r="E18" s="256">
        <f t="shared" ref="E18:AA18" si="7">SUM(E14:E17)</f>
        <v>8.8961150448986537</v>
      </c>
      <c r="F18" s="256">
        <f t="shared" si="7"/>
        <v>4.9201030211298544</v>
      </c>
      <c r="G18" s="256">
        <f t="shared" si="7"/>
        <v>554.20601202376884</v>
      </c>
      <c r="H18" s="256">
        <f t="shared" si="7"/>
        <v>554.20601202376884</v>
      </c>
      <c r="I18" s="256">
        <f t="shared" si="7"/>
        <v>2.9992009646558362</v>
      </c>
      <c r="J18" s="256">
        <f t="shared" si="7"/>
        <v>1.5155510000000001</v>
      </c>
      <c r="K18" s="462">
        <f t="shared" si="7"/>
        <v>555.68966198842475</v>
      </c>
      <c r="L18" s="462">
        <f t="shared" si="7"/>
        <v>555.68966198842475</v>
      </c>
      <c r="M18" s="256">
        <f t="shared" si="7"/>
        <v>1.4761700000000001E-2</v>
      </c>
      <c r="N18" s="256">
        <f t="shared" si="7"/>
        <v>0</v>
      </c>
      <c r="O18" s="462">
        <f t="shared" si="7"/>
        <v>555.70442368842475</v>
      </c>
      <c r="P18" s="256">
        <f t="shared" ref="P18:S18" si="8">SUM(P14:P17)</f>
        <v>555.70442368842475</v>
      </c>
      <c r="Q18" s="256">
        <f t="shared" si="8"/>
        <v>5.0000000000000001E-3</v>
      </c>
      <c r="R18" s="256">
        <f t="shared" si="8"/>
        <v>0</v>
      </c>
      <c r="S18" s="256">
        <f t="shared" si="8"/>
        <v>555.70942368842475</v>
      </c>
      <c r="T18" s="256">
        <f t="shared" ref="T18:W18" si="9">SUM(T14:T17)</f>
        <v>555.68966198842475</v>
      </c>
      <c r="U18" s="256">
        <f t="shared" si="9"/>
        <v>1.97617E-2</v>
      </c>
      <c r="V18" s="256">
        <f t="shared" si="9"/>
        <v>0</v>
      </c>
      <c r="W18" s="256">
        <f t="shared" si="9"/>
        <v>555.70942368842475</v>
      </c>
      <c r="X18" s="256">
        <f t="shared" si="7"/>
        <v>555.70942368842475</v>
      </c>
      <c r="Y18" s="256">
        <f t="shared" si="7"/>
        <v>0</v>
      </c>
      <c r="Z18" s="256">
        <f t="shared" si="7"/>
        <v>0</v>
      </c>
      <c r="AA18" s="256">
        <f t="shared" si="7"/>
        <v>555.70942368842475</v>
      </c>
      <c r="AB18" s="36"/>
      <c r="AC18" s="36"/>
    </row>
    <row r="19" spans="2:29" s="5" customFormat="1" ht="18.75" x14ac:dyDescent="0.25">
      <c r="B19" s="39"/>
      <c r="C19" s="71"/>
      <c r="D19" s="434"/>
      <c r="E19" s="39"/>
      <c r="F19" s="434"/>
      <c r="G19" s="39"/>
      <c r="H19" s="39"/>
      <c r="I19" s="39"/>
      <c r="J19" s="72"/>
    </row>
    <row r="20" spans="2:29" x14ac:dyDescent="0.25">
      <c r="B20" s="10" t="s">
        <v>65</v>
      </c>
      <c r="D20" s="96"/>
      <c r="F20" s="96"/>
      <c r="G20" s="96"/>
      <c r="J20" s="96"/>
      <c r="M20" s="96"/>
    </row>
    <row r="21" spans="2:29" x14ac:dyDescent="0.25">
      <c r="B21" s="10"/>
      <c r="E21" s="96"/>
      <c r="G21" s="96"/>
    </row>
    <row r="22" spans="2:29" x14ac:dyDescent="0.25">
      <c r="B22" s="10" t="s">
        <v>368</v>
      </c>
      <c r="C22" s="73"/>
      <c r="D22" s="384"/>
      <c r="F22" s="74"/>
      <c r="G22" s="74"/>
      <c r="H22" s="74"/>
      <c r="I22" s="201"/>
      <c r="J22" s="74"/>
      <c r="K22" s="74"/>
      <c r="L22" s="74"/>
    </row>
    <row r="23" spans="2:29" ht="16.5" thickBot="1" x14ac:dyDescent="0.3">
      <c r="B23" s="10"/>
      <c r="E23" s="36"/>
      <c r="G23" s="36"/>
      <c r="H23" s="36"/>
      <c r="L23" s="31" t="s">
        <v>1</v>
      </c>
    </row>
    <row r="24" spans="2:29" ht="15" customHeight="1" x14ac:dyDescent="0.25">
      <c r="B24" s="570" t="s">
        <v>2</v>
      </c>
      <c r="C24" s="509" t="s">
        <v>3</v>
      </c>
      <c r="D24" s="571" t="s">
        <v>66</v>
      </c>
      <c r="E24" s="571" t="s">
        <v>67</v>
      </c>
      <c r="F24" s="571" t="s">
        <v>47</v>
      </c>
      <c r="G24" s="571"/>
      <c r="H24" s="571"/>
      <c r="I24" s="571"/>
      <c r="J24" s="595" t="s">
        <v>68</v>
      </c>
      <c r="K24" s="571" t="s">
        <v>69</v>
      </c>
      <c r="L24" s="572" t="s">
        <v>70</v>
      </c>
    </row>
    <row r="25" spans="2:29" ht="63" x14ac:dyDescent="0.25">
      <c r="B25" s="573"/>
      <c r="C25" s="510"/>
      <c r="D25" s="574"/>
      <c r="E25" s="574"/>
      <c r="F25" s="189" t="s">
        <v>71</v>
      </c>
      <c r="G25" s="189" t="s">
        <v>72</v>
      </c>
      <c r="H25" s="257" t="s">
        <v>73</v>
      </c>
      <c r="I25" s="257" t="s">
        <v>56</v>
      </c>
      <c r="J25" s="596"/>
      <c r="K25" s="574"/>
      <c r="L25" s="575"/>
    </row>
    <row r="26" spans="2:29" x14ac:dyDescent="0.25">
      <c r="B26" s="61">
        <v>1</v>
      </c>
      <c r="C26" s="252" t="s">
        <v>40</v>
      </c>
      <c r="D26" s="467">
        <v>14.728325510777701</v>
      </c>
      <c r="E26" s="385">
        <f>D14*90%-D26</f>
        <v>480.40515393922237</v>
      </c>
      <c r="F26" s="388">
        <v>5.28E-2</v>
      </c>
      <c r="G26" s="478">
        <v>29.127363787116902</v>
      </c>
      <c r="H26" s="385"/>
      <c r="I26" s="385">
        <f>G26+H26</f>
        <v>29.127363787116902</v>
      </c>
      <c r="J26" s="385">
        <v>0</v>
      </c>
      <c r="K26" s="385">
        <f>D26+I26-J26</f>
        <v>43.8556892978946</v>
      </c>
      <c r="L26" s="387">
        <f>0.9*G14-K26</f>
        <v>454.85620097349738</v>
      </c>
      <c r="M26" s="96"/>
    </row>
    <row r="27" spans="2:29" x14ac:dyDescent="0.25">
      <c r="B27" s="61">
        <v>2</v>
      </c>
      <c r="C27" s="252" t="s">
        <v>290</v>
      </c>
      <c r="D27" s="468">
        <v>1.6989003999999999E-2</v>
      </c>
      <c r="E27" s="385">
        <f>D15*90%-D27</f>
        <v>1.8960055999999999E-2</v>
      </c>
      <c r="F27" s="388">
        <v>6.3299999999999995E-2</v>
      </c>
      <c r="G27" s="479">
        <v>2.5284172199999998E-3</v>
      </c>
      <c r="H27" s="385"/>
      <c r="I27" s="385">
        <f t="shared" ref="I27:I29" si="10">G27+H27</f>
        <v>2.5284172199999998E-3</v>
      </c>
      <c r="J27" s="385">
        <v>0</v>
      </c>
      <c r="K27" s="386">
        <f>D27+I27-J27</f>
        <v>1.9517421219999997E-2</v>
      </c>
      <c r="L27" s="387">
        <f>0.9*G15-K27</f>
        <v>1.643163878E-2</v>
      </c>
      <c r="M27" s="96"/>
    </row>
    <row r="28" spans="2:29" x14ac:dyDescent="0.25">
      <c r="B28" s="61">
        <v>3</v>
      </c>
      <c r="C28" s="252" t="s">
        <v>291</v>
      </c>
      <c r="D28" s="467">
        <v>5.1041259999999996E-3</v>
      </c>
      <c r="E28" s="385">
        <f>D16*90%-D28</f>
        <v>1.0364264000000002E-2</v>
      </c>
      <c r="F28" s="388">
        <v>0.15</v>
      </c>
      <c r="G28" s="479">
        <v>2.578065E-3</v>
      </c>
      <c r="H28" s="385">
        <v>0</v>
      </c>
      <c r="I28" s="385">
        <f t="shared" si="10"/>
        <v>2.578065E-3</v>
      </c>
      <c r="J28" s="385">
        <v>0</v>
      </c>
      <c r="K28" s="385">
        <f>D28+I28-J28</f>
        <v>7.6821909999999997E-3</v>
      </c>
      <c r="L28" s="387">
        <f>0.9*G16-K28</f>
        <v>7.7861990000000006E-3</v>
      </c>
      <c r="M28" s="96"/>
    </row>
    <row r="29" spans="2:29" x14ac:dyDescent="0.25">
      <c r="B29" s="61">
        <v>4</v>
      </c>
      <c r="C29" s="252" t="s">
        <v>292</v>
      </c>
      <c r="D29" s="467">
        <v>5.1428400000000001E-3</v>
      </c>
      <c r="E29" s="385">
        <f>D17*90%-D29</f>
        <v>1.6960260000000001E-2</v>
      </c>
      <c r="F29" s="388">
        <v>6.3299999999999995E-2</v>
      </c>
      <c r="G29" s="479">
        <v>1.5545846999999999E-3</v>
      </c>
      <c r="H29" s="385">
        <v>0</v>
      </c>
      <c r="I29" s="385">
        <f t="shared" si="10"/>
        <v>1.5545846999999999E-3</v>
      </c>
      <c r="J29" s="385">
        <v>0</v>
      </c>
      <c r="K29" s="385">
        <f>D29+I29-J29</f>
        <v>6.6974247000000002E-3</v>
      </c>
      <c r="L29" s="387">
        <f>0.9*G17-K29</f>
        <v>1.5405675300000001E-2</v>
      </c>
      <c r="M29" s="96"/>
    </row>
    <row r="30" spans="2:29" s="36" customFormat="1" ht="16.5" thickBot="1" x14ac:dyDescent="0.3">
      <c r="B30" s="260"/>
      <c r="C30" s="199" t="s">
        <v>74</v>
      </c>
      <c r="D30" s="262">
        <f>SUM(D26:D29)</f>
        <v>14.7555614807777</v>
      </c>
      <c r="E30" s="262">
        <f>SUM(E26:E29)</f>
        <v>480.45143851922239</v>
      </c>
      <c r="F30" s="184"/>
      <c r="G30" s="262">
        <f>SUM(G26:G29)</f>
        <v>29.134024854036902</v>
      </c>
      <c r="H30" s="262">
        <f t="shared" ref="H30:I30" si="11">SUM(H26:H29)</f>
        <v>0</v>
      </c>
      <c r="I30" s="262">
        <f t="shared" si="11"/>
        <v>29.134024854036902</v>
      </c>
      <c r="J30" s="385">
        <v>0</v>
      </c>
      <c r="K30" s="262">
        <f t="shared" ref="K30" si="12">SUM(K26:K29)</f>
        <v>43.889586334814602</v>
      </c>
      <c r="L30" s="262">
        <f t="shared" ref="L30" si="13">SUM(L26:L29)</f>
        <v>454.89582448657734</v>
      </c>
      <c r="M30" s="473"/>
    </row>
    <row r="31" spans="2:29" x14ac:dyDescent="0.25">
      <c r="K31" s="96"/>
    </row>
    <row r="33" spans="2:12" x14ac:dyDescent="0.25">
      <c r="B33" s="10" t="s">
        <v>369</v>
      </c>
      <c r="C33" s="73"/>
      <c r="D33" s="384"/>
      <c r="E33" s="74"/>
      <c r="F33" s="74"/>
      <c r="G33" s="74"/>
      <c r="H33" s="74"/>
      <c r="I33" s="74"/>
      <c r="J33" s="74"/>
      <c r="K33" s="74"/>
      <c r="L33" s="74"/>
    </row>
    <row r="34" spans="2:12" ht="16.5" thickBot="1" x14ac:dyDescent="0.3">
      <c r="B34" s="10"/>
      <c r="C34" s="73"/>
      <c r="D34" s="74"/>
      <c r="E34" s="74"/>
      <c r="F34" s="74"/>
      <c r="G34" s="74"/>
      <c r="H34" s="74"/>
      <c r="I34" s="74"/>
      <c r="J34" s="74"/>
      <c r="K34" s="74"/>
      <c r="L34" s="31" t="s">
        <v>1</v>
      </c>
    </row>
    <row r="35" spans="2:12" ht="15" customHeight="1" x14ac:dyDescent="0.25">
      <c r="B35" s="570" t="s">
        <v>2</v>
      </c>
      <c r="C35" s="509" t="s">
        <v>3</v>
      </c>
      <c r="D35" s="571" t="s">
        <v>66</v>
      </c>
      <c r="E35" s="571" t="s">
        <v>67</v>
      </c>
      <c r="F35" s="571" t="s">
        <v>47</v>
      </c>
      <c r="G35" s="571"/>
      <c r="H35" s="571"/>
      <c r="I35" s="571"/>
      <c r="J35" s="595" t="s">
        <v>68</v>
      </c>
      <c r="K35" s="571" t="s">
        <v>69</v>
      </c>
      <c r="L35" s="572" t="s">
        <v>70</v>
      </c>
    </row>
    <row r="36" spans="2:12" ht="63" x14ac:dyDescent="0.25">
      <c r="B36" s="573"/>
      <c r="C36" s="510"/>
      <c r="D36" s="574"/>
      <c r="E36" s="574"/>
      <c r="F36" s="189" t="s">
        <v>71</v>
      </c>
      <c r="G36" s="189" t="s">
        <v>72</v>
      </c>
      <c r="H36" s="257" t="s">
        <v>73</v>
      </c>
      <c r="I36" s="257" t="s">
        <v>56</v>
      </c>
      <c r="J36" s="596"/>
      <c r="K36" s="574"/>
      <c r="L36" s="575"/>
    </row>
    <row r="37" spans="2:12" x14ac:dyDescent="0.25">
      <c r="B37" s="61">
        <v>1</v>
      </c>
      <c r="C37" s="252" t="s">
        <v>40</v>
      </c>
      <c r="D37" s="258">
        <f t="shared" ref="D37:D38" si="14">K26</f>
        <v>43.8556892978946</v>
      </c>
      <c r="E37" s="258">
        <f t="shared" ref="E37:E38" si="15">L26</f>
        <v>454.85620097349738</v>
      </c>
      <c r="F37" s="388">
        <v>5.28E-2</v>
      </c>
      <c r="G37" s="478">
        <v>29.327306521482747</v>
      </c>
      <c r="H37" s="258">
        <v>0</v>
      </c>
      <c r="I37" s="258">
        <f>G37+H37</f>
        <v>29.327306521482747</v>
      </c>
      <c r="J37" s="258">
        <v>0</v>
      </c>
      <c r="K37" s="258">
        <f>D37+I37-J37</f>
        <v>73.182995819377339</v>
      </c>
      <c r="L37" s="259">
        <f>0.9*K14-K37</f>
        <v>426.86417942020501</v>
      </c>
    </row>
    <row r="38" spans="2:12" x14ac:dyDescent="0.25">
      <c r="B38" s="61">
        <v>2</v>
      </c>
      <c r="C38" s="252" t="s">
        <v>290</v>
      </c>
      <c r="D38" s="258">
        <f t="shared" si="14"/>
        <v>1.9517421219999997E-2</v>
      </c>
      <c r="E38" s="258">
        <f t="shared" si="15"/>
        <v>1.643163878E-2</v>
      </c>
      <c r="F38" s="388">
        <v>6.3299999999999995E-2</v>
      </c>
      <c r="G38" s="478">
        <v>2.5284172199999998E-3</v>
      </c>
      <c r="H38" s="258">
        <v>0</v>
      </c>
      <c r="I38" s="258">
        <f>H38+G38</f>
        <v>2.5284172199999998E-3</v>
      </c>
      <c r="J38" s="258">
        <v>0</v>
      </c>
      <c r="K38" s="258">
        <f>D38+I38-J38</f>
        <v>2.2045838439999996E-2</v>
      </c>
      <c r="L38" s="259">
        <f>0.9*K15-K38</f>
        <v>1.3903221560000002E-2</v>
      </c>
    </row>
    <row r="39" spans="2:12" x14ac:dyDescent="0.25">
      <c r="B39" s="61">
        <v>3</v>
      </c>
      <c r="C39" s="252" t="s">
        <v>291</v>
      </c>
      <c r="D39" s="258">
        <f>K28</f>
        <v>7.6821909999999997E-3</v>
      </c>
      <c r="E39" s="258">
        <f>L28</f>
        <v>7.7861990000000006E-3</v>
      </c>
      <c r="F39" s="388">
        <v>0.15</v>
      </c>
      <c r="G39" s="478">
        <v>2.578065E-3</v>
      </c>
      <c r="H39" s="258">
        <v>0</v>
      </c>
      <c r="I39" s="258">
        <f>H39+G39</f>
        <v>2.578065E-3</v>
      </c>
      <c r="J39" s="258">
        <v>0</v>
      </c>
      <c r="K39" s="258">
        <f>D39+I39-J39</f>
        <v>1.0260255999999999E-2</v>
      </c>
      <c r="L39" s="259">
        <f>0.9*K16-K39</f>
        <v>5.2081340000000014E-3</v>
      </c>
    </row>
    <row r="40" spans="2:12" x14ac:dyDescent="0.25">
      <c r="B40" s="61">
        <v>4</v>
      </c>
      <c r="C40" s="252" t="s">
        <v>292</v>
      </c>
      <c r="D40" s="258">
        <f>K29</f>
        <v>6.6974247000000002E-3</v>
      </c>
      <c r="E40" s="258">
        <f>L29</f>
        <v>1.5405675300000001E-2</v>
      </c>
      <c r="F40" s="388">
        <v>6.3299999999999995E-2</v>
      </c>
      <c r="G40" s="478">
        <v>1.5545846999999999E-3</v>
      </c>
      <c r="H40" s="258">
        <v>0</v>
      </c>
      <c r="I40" s="258">
        <f>H40+G40</f>
        <v>1.5545846999999999E-3</v>
      </c>
      <c r="J40" s="258">
        <v>0</v>
      </c>
      <c r="K40" s="258">
        <f>D40+I40-J40</f>
        <v>8.2520093999999995E-3</v>
      </c>
      <c r="L40" s="259">
        <f>0.9*K17-K40</f>
        <v>1.3851090600000001E-2</v>
      </c>
    </row>
    <row r="41" spans="2:12" ht="16.5" thickBot="1" x14ac:dyDescent="0.3">
      <c r="B41" s="260"/>
      <c r="C41" s="199" t="s">
        <v>74</v>
      </c>
      <c r="D41" s="261">
        <f>SUM(D37:D40)</f>
        <v>43.889586334814602</v>
      </c>
      <c r="E41" s="261">
        <f>SUM(E37:E40)</f>
        <v>454.89582448657734</v>
      </c>
      <c r="F41" s="184"/>
      <c r="G41" s="262">
        <f>SUM(G37:G40)</f>
        <v>29.333967588402746</v>
      </c>
      <c r="H41" s="261">
        <f>SUM(H37:H40)</f>
        <v>0</v>
      </c>
      <c r="I41" s="261">
        <f>SUM(I37:I40)</f>
        <v>29.333967588402746</v>
      </c>
      <c r="J41" s="261">
        <f t="shared" ref="J41" si="16">SUM(J39:J40)</f>
        <v>0</v>
      </c>
      <c r="K41" s="261">
        <f>SUM(K37:K40)</f>
        <v>73.223553923217324</v>
      </c>
      <c r="L41" s="261">
        <f>SUM(L37:L40)</f>
        <v>426.89714186636496</v>
      </c>
    </row>
    <row r="42" spans="2:12" x14ac:dyDescent="0.25">
      <c r="B42" s="10"/>
      <c r="C42" s="73"/>
      <c r="D42" s="74"/>
      <c r="E42" s="74"/>
      <c r="F42" s="74"/>
      <c r="G42" s="74"/>
      <c r="H42" s="74"/>
      <c r="I42" s="74"/>
      <c r="J42" s="74"/>
      <c r="K42" s="74"/>
      <c r="L42" s="74"/>
    </row>
    <row r="44" spans="2:12" x14ac:dyDescent="0.25">
      <c r="B44" s="10" t="s">
        <v>358</v>
      </c>
      <c r="C44" s="73"/>
      <c r="D44" s="74"/>
      <c r="E44" s="74"/>
      <c r="F44" s="74"/>
      <c r="G44" s="74"/>
      <c r="H44" s="74"/>
      <c r="I44" s="74"/>
      <c r="J44" s="74"/>
      <c r="K44" s="74"/>
      <c r="L44" s="74"/>
    </row>
    <row r="45" spans="2:12" ht="16.5" thickBot="1" x14ac:dyDescent="0.3">
      <c r="B45" s="10"/>
      <c r="C45" s="73"/>
      <c r="D45" s="74"/>
      <c r="E45" s="74"/>
      <c r="F45" s="74"/>
      <c r="G45" s="74"/>
      <c r="H45" s="74"/>
      <c r="I45" s="74"/>
      <c r="J45" s="74"/>
      <c r="K45" s="74"/>
      <c r="L45" s="31" t="s">
        <v>1</v>
      </c>
    </row>
    <row r="46" spans="2:12" x14ac:dyDescent="0.25">
      <c r="B46" s="570" t="s">
        <v>2</v>
      </c>
      <c r="C46" s="509" t="s">
        <v>3</v>
      </c>
      <c r="D46" s="571" t="s">
        <v>66</v>
      </c>
      <c r="E46" s="571" t="s">
        <v>67</v>
      </c>
      <c r="F46" s="571" t="s">
        <v>47</v>
      </c>
      <c r="G46" s="571"/>
      <c r="H46" s="571"/>
      <c r="I46" s="571"/>
      <c r="J46" s="595" t="s">
        <v>68</v>
      </c>
      <c r="K46" s="571" t="s">
        <v>69</v>
      </c>
      <c r="L46" s="572" t="s">
        <v>70</v>
      </c>
    </row>
    <row r="47" spans="2:12" ht="63" x14ac:dyDescent="0.25">
      <c r="B47" s="573"/>
      <c r="C47" s="510"/>
      <c r="D47" s="574"/>
      <c r="E47" s="574"/>
      <c r="F47" s="449" t="s">
        <v>71</v>
      </c>
      <c r="G47" s="449" t="s">
        <v>72</v>
      </c>
      <c r="H47" s="450" t="s">
        <v>73</v>
      </c>
      <c r="I47" s="450" t="s">
        <v>56</v>
      </c>
      <c r="J47" s="596"/>
      <c r="K47" s="574"/>
      <c r="L47" s="575"/>
    </row>
    <row r="48" spans="2:12" x14ac:dyDescent="0.25">
      <c r="B48" s="61">
        <v>1</v>
      </c>
      <c r="C48" s="252" t="s">
        <v>40</v>
      </c>
      <c r="D48" s="478">
        <f t="shared" ref="D48:E51" si="17">K37</f>
        <v>73.182995819377339</v>
      </c>
      <c r="E48" s="478">
        <f t="shared" si="17"/>
        <v>426.86417942020501</v>
      </c>
      <c r="F48" s="388">
        <v>5.28E-2</v>
      </c>
      <c r="G48" s="258">
        <v>14.668245328134415</v>
      </c>
      <c r="H48" s="258">
        <v>0</v>
      </c>
      <c r="I48" s="258">
        <f>H48+G48</f>
        <v>14.668245328134415</v>
      </c>
      <c r="J48" s="258">
        <v>0</v>
      </c>
      <c r="K48" s="258">
        <f>D48+I48-J48</f>
        <v>87.851241147511757</v>
      </c>
      <c r="L48" s="480">
        <f>0.9*O14-K48</f>
        <v>412.20921962207058</v>
      </c>
    </row>
    <row r="49" spans="2:12" x14ac:dyDescent="0.25">
      <c r="B49" s="61">
        <v>2</v>
      </c>
      <c r="C49" s="252" t="s">
        <v>290</v>
      </c>
      <c r="D49" s="478">
        <f t="shared" si="17"/>
        <v>2.2045838439999996E-2</v>
      </c>
      <c r="E49" s="478">
        <f t="shared" si="17"/>
        <v>1.3903221560000002E-2</v>
      </c>
      <c r="F49" s="388">
        <v>6.3299999999999995E-2</v>
      </c>
      <c r="G49" s="258">
        <v>1.2642086099999999E-3</v>
      </c>
      <c r="H49" s="258">
        <f>G49*(M15+N15/2)/2</f>
        <v>0</v>
      </c>
      <c r="I49" s="258">
        <f>H49+G49</f>
        <v>1.2642086099999999E-3</v>
      </c>
      <c r="J49" s="258">
        <v>0</v>
      </c>
      <c r="K49" s="258">
        <f>D49+I49-J49</f>
        <v>2.3310047049999998E-2</v>
      </c>
      <c r="L49" s="480">
        <f>0.9*O15-K49</f>
        <v>1.263901295E-2</v>
      </c>
    </row>
    <row r="50" spans="2:12" x14ac:dyDescent="0.25">
      <c r="B50" s="61">
        <v>3</v>
      </c>
      <c r="C50" s="252" t="s">
        <v>291</v>
      </c>
      <c r="D50" s="478">
        <f t="shared" si="17"/>
        <v>1.0260255999999999E-2</v>
      </c>
      <c r="E50" s="478">
        <f t="shared" si="17"/>
        <v>5.2081340000000014E-3</v>
      </c>
      <c r="F50" s="388">
        <v>0.15</v>
      </c>
      <c r="G50" s="258">
        <v>1.2890325E-3</v>
      </c>
      <c r="H50" s="258">
        <v>0</v>
      </c>
      <c r="I50" s="258">
        <f>H50+G50</f>
        <v>1.2890325E-3</v>
      </c>
      <c r="J50" s="258">
        <v>0</v>
      </c>
      <c r="K50" s="258">
        <f>D50+I50-J50</f>
        <v>1.1549288499999999E-2</v>
      </c>
      <c r="L50" s="480">
        <f>0.9*O16-K50</f>
        <v>3.919101500000001E-3</v>
      </c>
    </row>
    <row r="51" spans="2:12" x14ac:dyDescent="0.25">
      <c r="B51" s="61">
        <v>4</v>
      </c>
      <c r="C51" s="252" t="s">
        <v>292</v>
      </c>
      <c r="D51" s="478">
        <f t="shared" si="17"/>
        <v>8.2520093999999995E-3</v>
      </c>
      <c r="E51" s="478">
        <f t="shared" si="17"/>
        <v>1.3851090600000001E-2</v>
      </c>
      <c r="F51" s="388">
        <v>6.3299999999999995E-2</v>
      </c>
      <c r="G51" s="258">
        <v>7.7729234999999997E-4</v>
      </c>
      <c r="H51" s="258">
        <v>0</v>
      </c>
      <c r="I51" s="258">
        <f>H51+G51</f>
        <v>7.7729234999999997E-4</v>
      </c>
      <c r="J51" s="258">
        <v>0</v>
      </c>
      <c r="K51" s="258">
        <f>D51+I51-J51</f>
        <v>9.0293017499999996E-3</v>
      </c>
      <c r="L51" s="480">
        <f>0.9*O17-K51</f>
        <v>1.3073798250000001E-2</v>
      </c>
    </row>
    <row r="52" spans="2:12" ht="16.5" thickBot="1" x14ac:dyDescent="0.3">
      <c r="B52" s="260"/>
      <c r="C52" s="199" t="s">
        <v>74</v>
      </c>
      <c r="D52" s="261">
        <f>SUM(D48:D51)</f>
        <v>73.223553923217324</v>
      </c>
      <c r="E52" s="261">
        <f>SUM(E48:E51)</f>
        <v>426.89714186636496</v>
      </c>
      <c r="F52" s="263"/>
      <c r="G52" s="261">
        <f>SUM(G48:G51)</f>
        <v>14.671575861594414</v>
      </c>
      <c r="H52" s="261">
        <f t="shared" ref="H52" si="18">SUM(H50:H51)</f>
        <v>0</v>
      </c>
      <c r="I52" s="261">
        <f>SUM(I48:I51)</f>
        <v>14.671575861594414</v>
      </c>
      <c r="J52" s="261">
        <f t="shared" ref="J52" si="19">SUM(J50:J51)</f>
        <v>0</v>
      </c>
      <c r="K52" s="261">
        <f>SUM(K48:K51)</f>
        <v>87.895129784811772</v>
      </c>
      <c r="L52" s="261">
        <f>SUM(L48:L51)</f>
        <v>412.23885153477056</v>
      </c>
    </row>
    <row r="53" spans="2:12" x14ac:dyDescent="0.25">
      <c r="B53" s="36"/>
      <c r="C53" s="185"/>
      <c r="D53" s="464"/>
      <c r="E53" s="464"/>
      <c r="F53" s="465"/>
      <c r="G53" s="464"/>
      <c r="H53" s="464"/>
      <c r="I53" s="464"/>
      <c r="J53" s="464"/>
      <c r="K53" s="464"/>
      <c r="L53" s="464"/>
    </row>
    <row r="54" spans="2:12" x14ac:dyDescent="0.25">
      <c r="B54" s="36"/>
      <c r="C54" s="185"/>
      <c r="D54" s="464"/>
      <c r="E54" s="464"/>
      <c r="F54" s="465"/>
      <c r="G54" s="464"/>
      <c r="H54" s="464"/>
      <c r="I54" s="464"/>
      <c r="J54" s="464"/>
      <c r="K54" s="464"/>
      <c r="L54" s="464"/>
    </row>
    <row r="55" spans="2:12" x14ac:dyDescent="0.25">
      <c r="B55" s="10" t="s">
        <v>360</v>
      </c>
      <c r="C55" s="185"/>
      <c r="D55" s="464"/>
      <c r="E55" s="464"/>
      <c r="F55" s="465"/>
      <c r="G55" s="464"/>
      <c r="H55" s="464"/>
      <c r="I55" s="464"/>
      <c r="J55" s="464"/>
      <c r="K55" s="464"/>
      <c r="L55" s="464"/>
    </row>
    <row r="56" spans="2:12" ht="16.5" thickBot="1" x14ac:dyDescent="0.3">
      <c r="B56" s="10"/>
      <c r="C56" s="73"/>
      <c r="D56" s="74"/>
      <c r="E56" s="74"/>
      <c r="F56" s="74"/>
      <c r="G56" s="74"/>
      <c r="H56" s="74"/>
      <c r="I56" s="74"/>
      <c r="J56" s="74"/>
      <c r="K56" s="74"/>
      <c r="L56" s="31" t="s">
        <v>1</v>
      </c>
    </row>
    <row r="57" spans="2:12" ht="15" customHeight="1" x14ac:dyDescent="0.25">
      <c r="B57" s="570" t="s">
        <v>2</v>
      </c>
      <c r="C57" s="509" t="s">
        <v>3</v>
      </c>
      <c r="D57" s="571" t="s">
        <v>66</v>
      </c>
      <c r="E57" s="571" t="s">
        <v>67</v>
      </c>
      <c r="F57" s="571" t="s">
        <v>47</v>
      </c>
      <c r="G57" s="571"/>
      <c r="H57" s="571"/>
      <c r="I57" s="571"/>
      <c r="J57" s="595" t="s">
        <v>68</v>
      </c>
      <c r="K57" s="571" t="s">
        <v>69</v>
      </c>
      <c r="L57" s="572" t="s">
        <v>70</v>
      </c>
    </row>
    <row r="58" spans="2:12" ht="63" x14ac:dyDescent="0.25">
      <c r="B58" s="573"/>
      <c r="C58" s="510"/>
      <c r="D58" s="574"/>
      <c r="E58" s="574"/>
      <c r="F58" s="189" t="s">
        <v>71</v>
      </c>
      <c r="G58" s="189" t="s">
        <v>72</v>
      </c>
      <c r="H58" s="257" t="s">
        <v>73</v>
      </c>
      <c r="I58" s="257" t="s">
        <v>56</v>
      </c>
      <c r="J58" s="596"/>
      <c r="K58" s="574"/>
      <c r="L58" s="575"/>
    </row>
    <row r="59" spans="2:12" x14ac:dyDescent="0.25">
      <c r="B59" s="61">
        <v>1</v>
      </c>
      <c r="C59" s="252" t="s">
        <v>40</v>
      </c>
      <c r="D59" s="478">
        <f>K48</f>
        <v>87.851241147511757</v>
      </c>
      <c r="E59" s="478">
        <f>L48</f>
        <v>412.20921962207058</v>
      </c>
      <c r="F59" s="388">
        <v>5.28E-2</v>
      </c>
      <c r="G59" s="258">
        <v>14.668440182574415</v>
      </c>
      <c r="H59" s="258">
        <v>0</v>
      </c>
      <c r="I59" s="258">
        <f>H59+G59</f>
        <v>14.668440182574415</v>
      </c>
      <c r="J59" s="258">
        <v>0</v>
      </c>
      <c r="K59" s="258">
        <f>D59+I59-J59</f>
        <v>102.51968133008617</v>
      </c>
      <c r="L59" s="480">
        <f>0.9*S14-K59</f>
        <v>397.5452794394962</v>
      </c>
    </row>
    <row r="60" spans="2:12" x14ac:dyDescent="0.25">
      <c r="B60" s="61">
        <v>2</v>
      </c>
      <c r="C60" s="252" t="s">
        <v>290</v>
      </c>
      <c r="D60" s="478">
        <f t="shared" ref="D60:D62" si="20">K49</f>
        <v>2.3310047049999998E-2</v>
      </c>
      <c r="E60" s="478">
        <f t="shared" ref="E60:E62" si="21">L49</f>
        <v>1.263901295E-2</v>
      </c>
      <c r="F60" s="388">
        <v>6.3299999999999995E-2</v>
      </c>
      <c r="G60" s="258">
        <v>1.2642086099999999E-3</v>
      </c>
      <c r="H60" s="258">
        <v>0</v>
      </c>
      <c r="I60" s="258">
        <f>H60+G60</f>
        <v>1.2642086099999999E-3</v>
      </c>
      <c r="J60" s="258">
        <v>0</v>
      </c>
      <c r="K60" s="258">
        <f>D60+I60-J60</f>
        <v>2.4574255659999999E-2</v>
      </c>
      <c r="L60" s="480">
        <f>0.9*O15-K60</f>
        <v>1.1374804339999999E-2</v>
      </c>
    </row>
    <row r="61" spans="2:12" x14ac:dyDescent="0.25">
      <c r="B61" s="61">
        <v>3</v>
      </c>
      <c r="C61" s="252" t="s">
        <v>291</v>
      </c>
      <c r="D61" s="478">
        <f t="shared" si="20"/>
        <v>1.1549288499999999E-2</v>
      </c>
      <c r="E61" s="478">
        <f t="shared" si="21"/>
        <v>3.919101500000001E-3</v>
      </c>
      <c r="F61" s="388">
        <v>0.15</v>
      </c>
      <c r="G61" s="258">
        <v>1.2890325E-3</v>
      </c>
      <c r="H61" s="258">
        <v>0</v>
      </c>
      <c r="I61" s="258">
        <f>H61+G61</f>
        <v>1.2890325E-3</v>
      </c>
      <c r="J61" s="258">
        <v>0</v>
      </c>
      <c r="K61" s="258">
        <f>D61+I61-J61</f>
        <v>1.2838321E-2</v>
      </c>
      <c r="L61" s="480">
        <f>0.9*O16-K61</f>
        <v>2.6300690000000005E-3</v>
      </c>
    </row>
    <row r="62" spans="2:12" x14ac:dyDescent="0.25">
      <c r="B62" s="61">
        <v>4</v>
      </c>
      <c r="C62" s="252" t="s">
        <v>292</v>
      </c>
      <c r="D62" s="478">
        <f t="shared" si="20"/>
        <v>9.0293017499999996E-3</v>
      </c>
      <c r="E62" s="478">
        <f t="shared" si="21"/>
        <v>1.3073798250000001E-2</v>
      </c>
      <c r="F62" s="388">
        <v>6.3299999999999995E-2</v>
      </c>
      <c r="G62" s="258">
        <v>7.7729234999999997E-4</v>
      </c>
      <c r="H62" s="258">
        <v>0</v>
      </c>
      <c r="I62" s="258">
        <f>H62+G62</f>
        <v>7.7729234999999997E-4</v>
      </c>
      <c r="J62" s="258">
        <v>0</v>
      </c>
      <c r="K62" s="258">
        <f>D62+I62-J62</f>
        <v>9.8065940999999997E-3</v>
      </c>
      <c r="L62" s="480">
        <f>0.9*O17-K62</f>
        <v>1.2296505900000001E-2</v>
      </c>
    </row>
    <row r="63" spans="2:12" ht="16.5" thickBot="1" x14ac:dyDescent="0.3">
      <c r="B63" s="260"/>
      <c r="C63" s="199" t="s">
        <v>74</v>
      </c>
      <c r="D63" s="261">
        <f>SUM(D59:D62)</f>
        <v>87.895129784811772</v>
      </c>
      <c r="E63" s="261">
        <f>SUM(E59:E62)</f>
        <v>412.23885153477056</v>
      </c>
      <c r="F63" s="263"/>
      <c r="G63" s="261">
        <f>SUM(G59:G62)</f>
        <v>14.671770716034414</v>
      </c>
      <c r="H63" s="261">
        <f t="shared" ref="H63:J63" si="22">SUM(H61:H62)</f>
        <v>0</v>
      </c>
      <c r="I63" s="261">
        <f>SUM(I59:I62)</f>
        <v>14.671770716034414</v>
      </c>
      <c r="J63" s="261">
        <f t="shared" si="22"/>
        <v>0</v>
      </c>
      <c r="K63" s="261">
        <f>SUM(K59:K62)</f>
        <v>102.56690050084617</v>
      </c>
      <c r="L63" s="261">
        <f>SUM(L59:L62)</f>
        <v>397.57158081873621</v>
      </c>
    </row>
    <row r="64" spans="2:12" x14ac:dyDescent="0.25">
      <c r="B64" s="10"/>
      <c r="C64" s="73"/>
      <c r="D64" s="74"/>
      <c r="E64" s="74"/>
      <c r="F64" s="74"/>
      <c r="G64" s="74"/>
      <c r="H64" s="74"/>
      <c r="I64" s="74"/>
      <c r="J64" s="74"/>
      <c r="K64" s="74"/>
      <c r="L64" s="74"/>
    </row>
    <row r="65" spans="2:12" x14ac:dyDescent="0.25">
      <c r="B65" s="10"/>
      <c r="C65" s="73"/>
      <c r="D65" s="74"/>
      <c r="E65" s="74"/>
      <c r="F65" s="74"/>
      <c r="G65" s="74"/>
      <c r="H65" s="74"/>
      <c r="I65" s="74"/>
      <c r="J65" s="74"/>
      <c r="K65" s="74"/>
      <c r="L65" s="74"/>
    </row>
    <row r="66" spans="2:12" x14ac:dyDescent="0.25">
      <c r="B66" s="36" t="s">
        <v>370</v>
      </c>
      <c r="C66" s="73"/>
      <c r="D66" s="74"/>
      <c r="E66" s="74"/>
      <c r="F66" s="74"/>
      <c r="G66" s="74"/>
      <c r="H66" s="74"/>
      <c r="I66" s="74"/>
      <c r="J66" s="74"/>
      <c r="K66" s="74"/>
      <c r="L66" s="74"/>
    </row>
    <row r="67" spans="2:12" ht="16.5" thickBot="1" x14ac:dyDescent="0.3">
      <c r="B67" s="10"/>
      <c r="C67" s="73"/>
      <c r="D67" s="74"/>
      <c r="E67" s="74"/>
      <c r="F67" s="74"/>
      <c r="G67" s="74"/>
      <c r="H67" s="74"/>
      <c r="I67" s="74"/>
      <c r="J67" s="74"/>
      <c r="K67" s="74"/>
      <c r="L67" s="31" t="s">
        <v>1</v>
      </c>
    </row>
    <row r="68" spans="2:12" x14ac:dyDescent="0.25">
      <c r="B68" s="570" t="s">
        <v>2</v>
      </c>
      <c r="C68" s="509" t="s">
        <v>3</v>
      </c>
      <c r="D68" s="571" t="s">
        <v>66</v>
      </c>
      <c r="E68" s="571" t="s">
        <v>67</v>
      </c>
      <c r="F68" s="571" t="s">
        <v>47</v>
      </c>
      <c r="G68" s="571"/>
      <c r="H68" s="571"/>
      <c r="I68" s="571"/>
      <c r="J68" s="595" t="s">
        <v>68</v>
      </c>
      <c r="K68" s="571" t="s">
        <v>69</v>
      </c>
      <c r="L68" s="572" t="s">
        <v>70</v>
      </c>
    </row>
    <row r="69" spans="2:12" ht="63" x14ac:dyDescent="0.25">
      <c r="B69" s="573"/>
      <c r="C69" s="510"/>
      <c r="D69" s="574"/>
      <c r="E69" s="574"/>
      <c r="F69" s="449" t="s">
        <v>71</v>
      </c>
      <c r="G69" s="449" t="s">
        <v>72</v>
      </c>
      <c r="H69" s="450" t="s">
        <v>73</v>
      </c>
      <c r="I69" s="450" t="s">
        <v>56</v>
      </c>
      <c r="J69" s="596"/>
      <c r="K69" s="574"/>
      <c r="L69" s="575"/>
    </row>
    <row r="70" spans="2:12" x14ac:dyDescent="0.25">
      <c r="B70" s="61">
        <v>1</v>
      </c>
      <c r="C70" s="252" t="s">
        <v>40</v>
      </c>
      <c r="D70" s="478">
        <f>K59</f>
        <v>102.51968133008617</v>
      </c>
      <c r="E70" s="478">
        <f>L59</f>
        <v>397.5452794394962</v>
      </c>
      <c r="F70" s="388">
        <v>5.28E-2</v>
      </c>
      <c r="G70" s="258">
        <f>G59+G48</f>
        <v>29.336685510708829</v>
      </c>
      <c r="H70" s="258"/>
      <c r="I70" s="258">
        <f>G70+H70</f>
        <v>29.336685510708829</v>
      </c>
      <c r="J70" s="258">
        <v>0</v>
      </c>
      <c r="K70" s="258">
        <f>D70+I70-J70</f>
        <v>131.856366840795</v>
      </c>
      <c r="L70" s="480">
        <f>0.9*W14-K70</f>
        <v>368.20859392878731</v>
      </c>
    </row>
    <row r="71" spans="2:12" x14ac:dyDescent="0.25">
      <c r="B71" s="61">
        <v>2</v>
      </c>
      <c r="C71" s="252" t="s">
        <v>290</v>
      </c>
      <c r="D71" s="478">
        <f t="shared" ref="D71:E71" si="23">K60</f>
        <v>2.4574255659999999E-2</v>
      </c>
      <c r="E71" s="478">
        <f t="shared" si="23"/>
        <v>1.1374804339999999E-2</v>
      </c>
      <c r="F71" s="388">
        <v>6.3299999999999995E-2</v>
      </c>
      <c r="G71" s="258">
        <f t="shared" ref="G71:G73" si="24">G60+G49</f>
        <v>2.5284172199999998E-3</v>
      </c>
      <c r="H71" s="258"/>
      <c r="I71" s="258">
        <f>G71+H71</f>
        <v>2.5284172199999998E-3</v>
      </c>
      <c r="J71" s="258">
        <v>0</v>
      </c>
      <c r="K71" s="258">
        <f>D71+I71-J71</f>
        <v>2.7102672879999998E-2</v>
      </c>
      <c r="L71" s="480">
        <f t="shared" ref="L71:L73" si="25">0.9*W15-K71</f>
        <v>8.8463871200000002E-3</v>
      </c>
    </row>
    <row r="72" spans="2:12" x14ac:dyDescent="0.25">
      <c r="B72" s="61">
        <v>3</v>
      </c>
      <c r="C72" s="252" t="s">
        <v>291</v>
      </c>
      <c r="D72" s="478">
        <f t="shared" ref="D72:E72" si="26">K61</f>
        <v>1.2838321E-2</v>
      </c>
      <c r="E72" s="478">
        <f t="shared" si="26"/>
        <v>2.6300690000000005E-3</v>
      </c>
      <c r="F72" s="388">
        <v>0.15</v>
      </c>
      <c r="G72" s="258">
        <f t="shared" si="24"/>
        <v>2.578065E-3</v>
      </c>
      <c r="H72" s="258">
        <v>0</v>
      </c>
      <c r="I72" s="258">
        <f>G72+H72</f>
        <v>2.578065E-3</v>
      </c>
      <c r="J72" s="258">
        <v>0</v>
      </c>
      <c r="K72" s="258">
        <f>D72+I72-J72</f>
        <v>1.5416386000000001E-2</v>
      </c>
      <c r="L72" s="480">
        <f t="shared" si="25"/>
        <v>5.2003999999999592E-5</v>
      </c>
    </row>
    <row r="73" spans="2:12" x14ac:dyDescent="0.25">
      <c r="B73" s="61">
        <v>4</v>
      </c>
      <c r="C73" s="252" t="s">
        <v>292</v>
      </c>
      <c r="D73" s="478">
        <f t="shared" ref="D73:E73" si="27">K62</f>
        <v>9.8065940999999997E-3</v>
      </c>
      <c r="E73" s="478">
        <f t="shared" si="27"/>
        <v>1.2296505900000001E-2</v>
      </c>
      <c r="F73" s="388">
        <v>6.3299999999999995E-2</v>
      </c>
      <c r="G73" s="258">
        <f t="shared" si="24"/>
        <v>1.5545846999999999E-3</v>
      </c>
      <c r="H73" s="264">
        <v>0</v>
      </c>
      <c r="I73" s="264">
        <f>G73+H73</f>
        <v>1.5545846999999999E-3</v>
      </c>
      <c r="J73" s="264">
        <v>0</v>
      </c>
      <c r="K73" s="258">
        <f>D73+I73-J73</f>
        <v>1.13611788E-2</v>
      </c>
      <c r="L73" s="480">
        <f t="shared" si="25"/>
        <v>1.0741921200000001E-2</v>
      </c>
    </row>
    <row r="74" spans="2:12" ht="16.5" thickBot="1" x14ac:dyDescent="0.3">
      <c r="B74" s="260"/>
      <c r="C74" s="199" t="s">
        <v>74</v>
      </c>
      <c r="D74" s="261">
        <f>SUM(D70:D73)</f>
        <v>102.56690050084617</v>
      </c>
      <c r="E74" s="261">
        <f>SUM(E70:E73)</f>
        <v>397.57158081873621</v>
      </c>
      <c r="F74" s="263"/>
      <c r="G74" s="261">
        <f>SUM(G70:G73)</f>
        <v>29.343346577628829</v>
      </c>
      <c r="H74" s="256"/>
      <c r="I74" s="261">
        <f>SUM(I70:I73)</f>
        <v>29.343346577628829</v>
      </c>
      <c r="J74" s="256"/>
      <c r="K74" s="261">
        <f>SUM(K70:K73)</f>
        <v>131.91024707847501</v>
      </c>
      <c r="L74" s="261">
        <f>SUM(L70:L73)</f>
        <v>368.22823424110732</v>
      </c>
    </row>
    <row r="75" spans="2:12" x14ac:dyDescent="0.25">
      <c r="B75" s="10"/>
      <c r="C75" s="73"/>
      <c r="D75" s="74"/>
      <c r="E75" s="74"/>
      <c r="F75" s="74"/>
      <c r="G75" s="74"/>
      <c r="H75" s="74"/>
      <c r="I75" s="74"/>
      <c r="J75" s="74"/>
      <c r="K75" s="74"/>
      <c r="L75" s="74"/>
    </row>
    <row r="76" spans="2:12" x14ac:dyDescent="0.25">
      <c r="B76" s="36" t="s">
        <v>371</v>
      </c>
      <c r="C76" s="73"/>
      <c r="D76" s="74"/>
      <c r="E76" s="74"/>
      <c r="F76" s="74"/>
      <c r="G76" s="74"/>
      <c r="H76" s="74"/>
      <c r="I76" s="74"/>
      <c r="J76" s="74"/>
      <c r="K76" s="74"/>
      <c r="L76" s="74"/>
    </row>
    <row r="77" spans="2:12" ht="16.5" thickBot="1" x14ac:dyDescent="0.3">
      <c r="B77" s="10"/>
      <c r="C77" s="73"/>
      <c r="D77" s="74"/>
      <c r="E77" s="74"/>
      <c r="F77" s="74"/>
      <c r="G77" s="74"/>
      <c r="H77" s="74"/>
      <c r="I77" s="74"/>
      <c r="J77" s="74"/>
      <c r="K77" s="74"/>
      <c r="L77" s="31" t="s">
        <v>1</v>
      </c>
    </row>
    <row r="78" spans="2:12" ht="28.5" customHeight="1" x14ac:dyDescent="0.25">
      <c r="B78" s="570" t="s">
        <v>2</v>
      </c>
      <c r="C78" s="509" t="s">
        <v>3</v>
      </c>
      <c r="D78" s="571" t="s">
        <v>66</v>
      </c>
      <c r="E78" s="571" t="s">
        <v>67</v>
      </c>
      <c r="F78" s="571" t="s">
        <v>47</v>
      </c>
      <c r="G78" s="571"/>
      <c r="H78" s="571"/>
      <c r="I78" s="571"/>
      <c r="J78" s="595" t="s">
        <v>68</v>
      </c>
      <c r="K78" s="571" t="s">
        <v>69</v>
      </c>
      <c r="L78" s="572" t="s">
        <v>70</v>
      </c>
    </row>
    <row r="79" spans="2:12" ht="63" x14ac:dyDescent="0.25">
      <c r="B79" s="573"/>
      <c r="C79" s="510"/>
      <c r="D79" s="574"/>
      <c r="E79" s="574"/>
      <c r="F79" s="189" t="s">
        <v>71</v>
      </c>
      <c r="G79" s="189" t="s">
        <v>72</v>
      </c>
      <c r="H79" s="257" t="s">
        <v>73</v>
      </c>
      <c r="I79" s="257" t="s">
        <v>56</v>
      </c>
      <c r="J79" s="596"/>
      <c r="K79" s="574"/>
      <c r="L79" s="575"/>
    </row>
    <row r="80" spans="2:12" x14ac:dyDescent="0.25">
      <c r="B80" s="61">
        <v>1</v>
      </c>
      <c r="C80" s="252" t="s">
        <v>40</v>
      </c>
      <c r="D80" s="478">
        <f>K70</f>
        <v>131.856366840795</v>
      </c>
      <c r="E80" s="478">
        <f>L70</f>
        <v>368.20859392878731</v>
      </c>
      <c r="F80" s="388">
        <v>5.28E-2</v>
      </c>
      <c r="G80" s="258">
        <v>29.337144365148831</v>
      </c>
      <c r="H80" s="258"/>
      <c r="I80" s="258">
        <f>G80+H80</f>
        <v>29.337144365148831</v>
      </c>
      <c r="J80" s="258">
        <v>0</v>
      </c>
      <c r="K80" s="258">
        <f>D80+I80-J80</f>
        <v>161.19351120594382</v>
      </c>
      <c r="L80" s="259">
        <f>0.9*AA14-K80</f>
        <v>338.87144956363852</v>
      </c>
    </row>
    <row r="81" spans="2:32" x14ac:dyDescent="0.25">
      <c r="B81" s="61">
        <v>2</v>
      </c>
      <c r="C81" s="252" t="s">
        <v>290</v>
      </c>
      <c r="D81" s="478">
        <f t="shared" ref="D81:E83" si="28">K71</f>
        <v>2.7102672879999998E-2</v>
      </c>
      <c r="E81" s="478">
        <f t="shared" si="28"/>
        <v>8.8463871200000002E-3</v>
      </c>
      <c r="F81" s="388">
        <v>6.3299999999999995E-2</v>
      </c>
      <c r="G81" s="258">
        <v>2.5284172199999998E-3</v>
      </c>
      <c r="H81" s="258"/>
      <c r="I81" s="258">
        <f>G81+H81</f>
        <v>2.5284172199999998E-3</v>
      </c>
      <c r="J81" s="258">
        <v>0</v>
      </c>
      <c r="K81" s="258">
        <f>D81+I81-J81</f>
        <v>2.9631090099999997E-2</v>
      </c>
      <c r="L81" s="259">
        <f>0.9*AA15-K81</f>
        <v>6.3179699000000013E-3</v>
      </c>
    </row>
    <row r="82" spans="2:32" x14ac:dyDescent="0.25">
      <c r="B82" s="61">
        <v>3</v>
      </c>
      <c r="C82" s="252" t="s">
        <v>291</v>
      </c>
      <c r="D82" s="478">
        <f t="shared" si="28"/>
        <v>1.5416386000000001E-2</v>
      </c>
      <c r="E82" s="478">
        <f t="shared" si="28"/>
        <v>5.2003999999999592E-5</v>
      </c>
      <c r="F82" s="388">
        <v>0.15</v>
      </c>
      <c r="G82" s="258">
        <v>2.578065E-3</v>
      </c>
      <c r="H82" s="258">
        <v>0</v>
      </c>
      <c r="I82" s="258">
        <f>G82+H82</f>
        <v>2.578065E-3</v>
      </c>
      <c r="J82" s="258">
        <v>0</v>
      </c>
      <c r="K82" s="258">
        <f>D82+I82-J82</f>
        <v>1.7994451000000002E-2</v>
      </c>
      <c r="L82" s="259">
        <f>0.9*AA16-K82</f>
        <v>-2.5260610000000013E-3</v>
      </c>
      <c r="N82" s="96"/>
      <c r="O82" s="96"/>
    </row>
    <row r="83" spans="2:32" x14ac:dyDescent="0.25">
      <c r="B83" s="61">
        <v>4</v>
      </c>
      <c r="C83" s="252" t="s">
        <v>292</v>
      </c>
      <c r="D83" s="478">
        <f t="shared" si="28"/>
        <v>1.13611788E-2</v>
      </c>
      <c r="E83" s="478">
        <f t="shared" si="28"/>
        <v>1.0741921200000001E-2</v>
      </c>
      <c r="F83" s="388">
        <v>6.3299999999999995E-2</v>
      </c>
      <c r="G83" s="258">
        <v>1.5545846999999999E-3</v>
      </c>
      <c r="H83" s="264">
        <v>0</v>
      </c>
      <c r="I83" s="264">
        <f>G83+H83</f>
        <v>1.5545846999999999E-3</v>
      </c>
      <c r="J83" s="264">
        <v>0</v>
      </c>
      <c r="K83" s="258">
        <f>D83+I83-J83</f>
        <v>1.29157635E-2</v>
      </c>
      <c r="L83" s="265">
        <f>0.9*AA17-K83</f>
        <v>9.1873365000000005E-3</v>
      </c>
    </row>
    <row r="84" spans="2:32" ht="16.5" thickBot="1" x14ac:dyDescent="0.3">
      <c r="B84" s="260"/>
      <c r="C84" s="199" t="s">
        <v>74</v>
      </c>
      <c r="D84" s="261">
        <f>SUM(D80:D83)</f>
        <v>131.91024707847501</v>
      </c>
      <c r="E84" s="261">
        <f>SUM(E80:E83)</f>
        <v>368.22823424110732</v>
      </c>
      <c r="F84" s="263"/>
      <c r="G84" s="261">
        <f>SUM(G80:G83)</f>
        <v>29.34380543206883</v>
      </c>
      <c r="H84" s="256"/>
      <c r="I84" s="261">
        <f>SUM(I80:I83)</f>
        <v>29.34380543206883</v>
      </c>
      <c r="J84" s="256"/>
      <c r="K84" s="261">
        <f>SUM(K80:K83)</f>
        <v>161.2540525105438</v>
      </c>
      <c r="L84" s="261">
        <f>SUM(L80:L83)</f>
        <v>338.88442880903852</v>
      </c>
      <c r="N84" s="96"/>
    </row>
    <row r="85" spans="2:32" x14ac:dyDescent="0.25">
      <c r="B85" s="10"/>
      <c r="C85" s="73"/>
      <c r="D85" s="74"/>
      <c r="E85" s="74"/>
      <c r="F85" s="74"/>
      <c r="G85" s="74"/>
      <c r="H85" s="74"/>
      <c r="I85" s="74"/>
      <c r="J85" s="74"/>
      <c r="K85" s="74"/>
      <c r="L85" s="74"/>
    </row>
    <row r="86" spans="2:32" x14ac:dyDescent="0.25">
      <c r="B86" s="10"/>
      <c r="C86" s="73"/>
      <c r="D86" s="74"/>
      <c r="E86" s="74"/>
      <c r="F86" s="74"/>
      <c r="G86" s="74"/>
      <c r="H86" s="74"/>
      <c r="I86" s="74"/>
      <c r="J86" s="74"/>
      <c r="K86" s="74"/>
      <c r="L86" s="74"/>
    </row>
    <row r="87" spans="2:32" x14ac:dyDescent="0.25">
      <c r="B87" s="10"/>
    </row>
    <row r="88" spans="2:32" x14ac:dyDescent="0.25">
      <c r="B88" s="10"/>
    </row>
    <row r="89" spans="2:32" x14ac:dyDescent="0.25">
      <c r="B89" s="501"/>
      <c r="C89" s="501"/>
      <c r="D89" s="501"/>
      <c r="E89" s="501"/>
      <c r="F89" s="501"/>
      <c r="G89" s="501"/>
      <c r="H89" s="6"/>
      <c r="I89" s="6"/>
      <c r="J89" s="6"/>
      <c r="K89" s="6"/>
      <c r="L89" s="6"/>
      <c r="M89" s="6"/>
    </row>
    <row r="90" spans="2:32" x14ac:dyDescent="0.25">
      <c r="B90" s="502"/>
      <c r="C90" s="502"/>
      <c r="D90" s="502"/>
      <c r="E90" s="502"/>
      <c r="F90" s="502"/>
      <c r="G90" s="502"/>
      <c r="H90" s="7"/>
      <c r="I90" s="7"/>
      <c r="J90" s="7"/>
      <c r="K90" s="7"/>
      <c r="L90" s="7"/>
      <c r="M90" s="7"/>
    </row>
    <row r="91" spans="2:32" x14ac:dyDescent="0.25">
      <c r="B91" s="503"/>
      <c r="C91" s="503"/>
      <c r="D91" s="503"/>
      <c r="E91" s="503"/>
      <c r="F91" s="503"/>
      <c r="G91" s="503"/>
      <c r="H91" s="8"/>
      <c r="I91" s="8"/>
      <c r="J91" s="8"/>
      <c r="K91" s="8"/>
      <c r="L91" s="8"/>
      <c r="M91" s="8"/>
    </row>
    <row r="92" spans="2:32" x14ac:dyDescent="0.25">
      <c r="B92" s="10" t="s">
        <v>75</v>
      </c>
    </row>
    <row r="93" spans="2:32" ht="16.5" thickBot="1" x14ac:dyDescent="0.3">
      <c r="B93" s="10"/>
      <c r="C93" s="9"/>
      <c r="E93" s="36"/>
      <c r="G93" s="36"/>
      <c r="H93" s="36"/>
      <c r="M93" s="31"/>
      <c r="AE93" s="31"/>
      <c r="AF93" s="31" t="s">
        <v>1</v>
      </c>
    </row>
    <row r="94" spans="2:32" ht="16.5" customHeight="1" x14ac:dyDescent="0.25">
      <c r="B94" s="570" t="s">
        <v>2</v>
      </c>
      <c r="C94" s="509" t="s">
        <v>3</v>
      </c>
      <c r="D94" s="600" t="s">
        <v>187</v>
      </c>
      <c r="E94" s="601"/>
      <c r="F94" s="601"/>
      <c r="G94" s="601"/>
      <c r="H94" s="601"/>
      <c r="I94" s="601"/>
      <c r="J94" s="601"/>
      <c r="K94" s="601"/>
      <c r="L94" s="601"/>
      <c r="M94" s="601"/>
      <c r="N94" s="601"/>
      <c r="O94" s="601"/>
      <c r="P94" s="601"/>
      <c r="Q94" s="601"/>
      <c r="R94" s="601"/>
      <c r="S94" s="601"/>
      <c r="T94" s="601"/>
      <c r="U94" s="601"/>
      <c r="V94" s="601"/>
      <c r="W94" s="601"/>
      <c r="X94" s="601"/>
      <c r="Y94" s="601"/>
      <c r="Z94" s="601"/>
      <c r="AA94" s="602"/>
    </row>
    <row r="95" spans="2:32" x14ac:dyDescent="0.25">
      <c r="B95" s="573"/>
      <c r="C95" s="510"/>
      <c r="D95" s="603" t="s">
        <v>368</v>
      </c>
      <c r="E95" s="604"/>
      <c r="F95" s="604"/>
      <c r="G95" s="606"/>
      <c r="H95" s="603" t="s">
        <v>369</v>
      </c>
      <c r="I95" s="604"/>
      <c r="J95" s="604"/>
      <c r="K95" s="606"/>
      <c r="L95" s="603" t="s">
        <v>358</v>
      </c>
      <c r="M95" s="604"/>
      <c r="N95" s="604"/>
      <c r="O95" s="606"/>
      <c r="P95" s="603" t="s">
        <v>359</v>
      </c>
      <c r="Q95" s="604"/>
      <c r="R95" s="604"/>
      <c r="S95" s="606"/>
      <c r="T95" s="603" t="s">
        <v>370</v>
      </c>
      <c r="U95" s="604"/>
      <c r="V95" s="604"/>
      <c r="W95" s="606"/>
      <c r="X95" s="603" t="s">
        <v>371</v>
      </c>
      <c r="Y95" s="604"/>
      <c r="Z95" s="604"/>
      <c r="AA95" s="605"/>
    </row>
    <row r="96" spans="2:32" ht="47.25" x14ac:dyDescent="0.25">
      <c r="B96" s="573"/>
      <c r="C96" s="510"/>
      <c r="D96" s="189" t="s">
        <v>46</v>
      </c>
      <c r="E96" s="189" t="s">
        <v>47</v>
      </c>
      <c r="F96" s="189" t="s">
        <v>48</v>
      </c>
      <c r="G96" s="189" t="s">
        <v>49</v>
      </c>
      <c r="H96" s="189" t="s">
        <v>46</v>
      </c>
      <c r="I96" s="189" t="s">
        <v>47</v>
      </c>
      <c r="J96" s="189" t="s">
        <v>48</v>
      </c>
      <c r="K96" s="189" t="s">
        <v>49</v>
      </c>
      <c r="L96" s="449" t="s">
        <v>46</v>
      </c>
      <c r="M96" s="449" t="s">
        <v>47</v>
      </c>
      <c r="N96" s="449" t="s">
        <v>48</v>
      </c>
      <c r="O96" s="449" t="s">
        <v>49</v>
      </c>
      <c r="P96" s="449" t="s">
        <v>46</v>
      </c>
      <c r="Q96" s="449" t="s">
        <v>47</v>
      </c>
      <c r="R96" s="449" t="s">
        <v>48</v>
      </c>
      <c r="S96" s="449" t="s">
        <v>49</v>
      </c>
      <c r="T96" s="189" t="s">
        <v>46</v>
      </c>
      <c r="U96" s="189" t="s">
        <v>47</v>
      </c>
      <c r="V96" s="189" t="s">
        <v>48</v>
      </c>
      <c r="W96" s="189" t="s">
        <v>49</v>
      </c>
      <c r="X96" s="189" t="s">
        <v>46</v>
      </c>
      <c r="Y96" s="189" t="s">
        <v>47</v>
      </c>
      <c r="Z96" s="189" t="s">
        <v>48</v>
      </c>
      <c r="AA96" s="190" t="s">
        <v>49</v>
      </c>
    </row>
    <row r="97" spans="2:34" ht="31.5" x14ac:dyDescent="0.25">
      <c r="B97" s="573"/>
      <c r="C97" s="510"/>
      <c r="D97" s="189" t="s">
        <v>15</v>
      </c>
      <c r="E97" s="189" t="s">
        <v>50</v>
      </c>
      <c r="F97" s="189" t="s">
        <v>17</v>
      </c>
      <c r="G97" s="189" t="s">
        <v>51</v>
      </c>
      <c r="H97" s="189" t="s">
        <v>52</v>
      </c>
      <c r="I97" s="189" t="s">
        <v>53</v>
      </c>
      <c r="J97" s="189" t="s">
        <v>54</v>
      </c>
      <c r="K97" s="189" t="s">
        <v>55</v>
      </c>
      <c r="L97" s="449" t="s">
        <v>57</v>
      </c>
      <c r="M97" s="449" t="s">
        <v>58</v>
      </c>
      <c r="N97" s="449" t="s">
        <v>59</v>
      </c>
      <c r="O97" s="449" t="s">
        <v>60</v>
      </c>
      <c r="P97" s="449" t="s">
        <v>57</v>
      </c>
      <c r="Q97" s="449" t="s">
        <v>58</v>
      </c>
      <c r="R97" s="449" t="s">
        <v>59</v>
      </c>
      <c r="S97" s="449" t="s">
        <v>60</v>
      </c>
      <c r="T97" s="189" t="s">
        <v>57</v>
      </c>
      <c r="U97" s="189" t="s">
        <v>58</v>
      </c>
      <c r="V97" s="189" t="s">
        <v>59</v>
      </c>
      <c r="W97" s="189" t="s">
        <v>60</v>
      </c>
      <c r="X97" s="189" t="s">
        <v>61</v>
      </c>
      <c r="Y97" s="189" t="s">
        <v>62</v>
      </c>
      <c r="Z97" s="189" t="s">
        <v>63</v>
      </c>
      <c r="AA97" s="190" t="s">
        <v>64</v>
      </c>
    </row>
    <row r="98" spans="2:34" x14ac:dyDescent="0.25">
      <c r="B98" s="61">
        <v>1</v>
      </c>
      <c r="C98" s="252" t="s">
        <v>40</v>
      </c>
      <c r="D98" s="87">
        <f>D14-D26</f>
        <v>535.41998498922237</v>
      </c>
      <c r="E98" s="87">
        <f>E14-F14</f>
        <v>3.9760120237687993</v>
      </c>
      <c r="F98" s="87">
        <f>G26</f>
        <v>29.127363787116902</v>
      </c>
      <c r="G98" s="87">
        <f t="shared" ref="G98:G99" si="29">D98+E98-F98</f>
        <v>510.26863322587428</v>
      </c>
      <c r="H98" s="87">
        <f>G98</f>
        <v>510.26863322587428</v>
      </c>
      <c r="I98" s="87">
        <f>I14-J14</f>
        <v>1.4836499646558361</v>
      </c>
      <c r="J98" s="87">
        <f>I70</f>
        <v>29.336685510708829</v>
      </c>
      <c r="K98" s="87">
        <f t="shared" ref="K98:K99" si="30">H98+I98-J98</f>
        <v>482.4155976798213</v>
      </c>
      <c r="L98" s="87">
        <f>K98</f>
        <v>482.4155976798213</v>
      </c>
      <c r="M98" s="87">
        <f>M14</f>
        <v>1.4761700000000001E-2</v>
      </c>
      <c r="N98" s="87">
        <f>G48</f>
        <v>14.668245328134415</v>
      </c>
      <c r="O98" s="87">
        <f t="shared" ref="O98:O99" si="31">L98+M98-N98</f>
        <v>467.76211405168692</v>
      </c>
      <c r="P98" s="87">
        <f>O98</f>
        <v>467.76211405168692</v>
      </c>
      <c r="Q98" s="87">
        <f>Q14</f>
        <v>5.0000000000000001E-3</v>
      </c>
      <c r="R98" s="87">
        <f>G59</f>
        <v>14.668440182574415</v>
      </c>
      <c r="S98" s="87">
        <f t="shared" ref="S98:S99" si="32">P98+Q98-R98</f>
        <v>453.09867386911253</v>
      </c>
      <c r="T98" s="87">
        <f>K98</f>
        <v>482.4155976798213</v>
      </c>
      <c r="U98" s="87">
        <f>M98+Q98</f>
        <v>1.97617E-2</v>
      </c>
      <c r="V98" s="87">
        <f>G70</f>
        <v>29.336685510708829</v>
      </c>
      <c r="W98" s="87">
        <f t="shared" ref="W98:W99" si="33">T98+U98-V98</f>
        <v>453.09867386911247</v>
      </c>
      <c r="X98" s="87">
        <f>W98</f>
        <v>453.09867386911247</v>
      </c>
      <c r="Y98" s="87">
        <v>0</v>
      </c>
      <c r="Z98" s="87">
        <f>G80</f>
        <v>29.337144365148831</v>
      </c>
      <c r="AA98" s="110">
        <f t="shared" ref="AA98:AA99" si="34">X98+Y98-Z98</f>
        <v>423.76152950396363</v>
      </c>
    </row>
    <row r="99" spans="2:34" x14ac:dyDescent="0.25">
      <c r="B99" s="61">
        <v>2</v>
      </c>
      <c r="C99" s="252" t="s">
        <v>290</v>
      </c>
      <c r="D99" s="87">
        <f t="shared" ref="D99:D101" si="35">D15-D27</f>
        <v>2.2954395999999998E-2</v>
      </c>
      <c r="E99" s="87">
        <f>E15-F15</f>
        <v>0</v>
      </c>
      <c r="F99" s="87">
        <f t="shared" ref="F99:F101" si="36">G27</f>
        <v>2.5284172199999998E-3</v>
      </c>
      <c r="G99" s="87">
        <f t="shared" si="29"/>
        <v>2.042597878E-2</v>
      </c>
      <c r="H99" s="87">
        <f>G99</f>
        <v>2.042597878E-2</v>
      </c>
      <c r="I99" s="87">
        <f>I15</f>
        <v>0</v>
      </c>
      <c r="J99" s="87">
        <f t="shared" ref="J99:J101" si="37">I71</f>
        <v>2.5284172199999998E-3</v>
      </c>
      <c r="K99" s="87">
        <f t="shared" si="30"/>
        <v>1.7897561560000001E-2</v>
      </c>
      <c r="L99" s="87">
        <f t="shared" ref="L99:L101" si="38">K99</f>
        <v>1.7897561560000001E-2</v>
      </c>
      <c r="M99" s="87">
        <f>E15</f>
        <v>0</v>
      </c>
      <c r="N99" s="87">
        <f t="shared" ref="N99:N101" si="39">G49</f>
        <v>1.2642086099999999E-3</v>
      </c>
      <c r="O99" s="87">
        <f t="shared" si="31"/>
        <v>1.6633352949999999E-2</v>
      </c>
      <c r="P99" s="87">
        <f t="shared" ref="P99:P101" si="40">O99</f>
        <v>1.6633352949999999E-2</v>
      </c>
      <c r="Q99" s="87">
        <f>I15</f>
        <v>0</v>
      </c>
      <c r="R99" s="87">
        <f t="shared" ref="R99:R101" si="41">G60</f>
        <v>1.2642086099999999E-3</v>
      </c>
      <c r="S99" s="87">
        <f t="shared" si="32"/>
        <v>1.536914434E-2</v>
      </c>
      <c r="T99" s="87">
        <f>K99</f>
        <v>1.7897561560000001E-2</v>
      </c>
      <c r="U99" s="87">
        <f>M15</f>
        <v>0</v>
      </c>
      <c r="V99" s="87">
        <f t="shared" ref="V99:V101" si="42">G71</f>
        <v>2.5284172199999998E-3</v>
      </c>
      <c r="W99" s="87">
        <f t="shared" si="33"/>
        <v>1.5369144340000002E-2</v>
      </c>
      <c r="X99" s="87">
        <f>W99</f>
        <v>1.5369144340000002E-2</v>
      </c>
      <c r="Y99" s="87">
        <v>0</v>
      </c>
      <c r="Z99" s="87">
        <f>G81</f>
        <v>2.5284172199999998E-3</v>
      </c>
      <c r="AA99" s="110">
        <f t="shared" si="34"/>
        <v>1.2840727120000003E-2</v>
      </c>
    </row>
    <row r="100" spans="2:34" x14ac:dyDescent="0.25">
      <c r="B100" s="61">
        <v>3</v>
      </c>
      <c r="C100" s="252" t="s">
        <v>291</v>
      </c>
      <c r="D100" s="87">
        <f t="shared" si="35"/>
        <v>1.2082974E-2</v>
      </c>
      <c r="E100" s="87">
        <f>E16-F16</f>
        <v>0</v>
      </c>
      <c r="F100" s="87">
        <f t="shared" si="36"/>
        <v>2.578065E-3</v>
      </c>
      <c r="G100" s="87">
        <f>D100+E100-F100</f>
        <v>9.5049089999999989E-3</v>
      </c>
      <c r="H100" s="87">
        <f>G100</f>
        <v>9.5049089999999989E-3</v>
      </c>
      <c r="I100" s="87">
        <f>I16</f>
        <v>0</v>
      </c>
      <c r="J100" s="87">
        <f t="shared" si="37"/>
        <v>2.578065E-3</v>
      </c>
      <c r="K100" s="87">
        <f>H100+I100-J100</f>
        <v>6.9268439999999988E-3</v>
      </c>
      <c r="L100" s="87">
        <f t="shared" si="38"/>
        <v>6.9268439999999988E-3</v>
      </c>
      <c r="M100" s="87">
        <f>E16</f>
        <v>0</v>
      </c>
      <c r="N100" s="87">
        <f t="shared" si="39"/>
        <v>1.2890325E-3</v>
      </c>
      <c r="O100" s="87">
        <f>L100+M100-N100</f>
        <v>5.6378114999999993E-3</v>
      </c>
      <c r="P100" s="87">
        <f t="shared" si="40"/>
        <v>5.6378114999999993E-3</v>
      </c>
      <c r="Q100" s="87">
        <f>I16</f>
        <v>0</v>
      </c>
      <c r="R100" s="87">
        <f t="shared" si="41"/>
        <v>1.2890325E-3</v>
      </c>
      <c r="S100" s="87">
        <f>P100+Q100-R100</f>
        <v>4.3487789999999988E-3</v>
      </c>
      <c r="T100" s="87">
        <f>K100</f>
        <v>6.9268439999999988E-3</v>
      </c>
      <c r="U100" s="87">
        <f>M16</f>
        <v>0</v>
      </c>
      <c r="V100" s="87">
        <f t="shared" si="42"/>
        <v>2.578065E-3</v>
      </c>
      <c r="W100" s="87">
        <f>T100+U100-V100</f>
        <v>4.3487789999999988E-3</v>
      </c>
      <c r="X100" s="87">
        <f>W100</f>
        <v>4.3487789999999988E-3</v>
      </c>
      <c r="Y100" s="87">
        <v>0</v>
      </c>
      <c r="Z100" s="87">
        <f>G82</f>
        <v>2.578065E-3</v>
      </c>
      <c r="AA100" s="110">
        <f>X100+Y100-Z100</f>
        <v>1.7707139999999988E-3</v>
      </c>
    </row>
    <row r="101" spans="2:34" x14ac:dyDescent="0.25">
      <c r="B101" s="61">
        <v>4</v>
      </c>
      <c r="C101" s="252" t="s">
        <v>292</v>
      </c>
      <c r="D101" s="87">
        <f t="shared" si="35"/>
        <v>1.9416160000000002E-2</v>
      </c>
      <c r="E101" s="87">
        <f>E17-F17</f>
        <v>0</v>
      </c>
      <c r="F101" s="87">
        <f t="shared" si="36"/>
        <v>1.5545846999999999E-3</v>
      </c>
      <c r="G101" s="87">
        <f>D101+E101-F101</f>
        <v>1.7861575300000002E-2</v>
      </c>
      <c r="H101" s="87">
        <f>G101</f>
        <v>1.7861575300000002E-2</v>
      </c>
      <c r="I101" s="87">
        <v>0</v>
      </c>
      <c r="J101" s="87">
        <f t="shared" si="37"/>
        <v>1.5545846999999999E-3</v>
      </c>
      <c r="K101" s="87">
        <f>H101+I101-J101</f>
        <v>1.6306990600000001E-2</v>
      </c>
      <c r="L101" s="87">
        <f t="shared" si="38"/>
        <v>1.6306990600000001E-2</v>
      </c>
      <c r="M101" s="87">
        <v>0</v>
      </c>
      <c r="N101" s="87">
        <f t="shared" si="39"/>
        <v>7.7729234999999997E-4</v>
      </c>
      <c r="O101" s="87">
        <f>L101+M101-N101</f>
        <v>1.5529698250000001E-2</v>
      </c>
      <c r="P101" s="87">
        <f t="shared" si="40"/>
        <v>1.5529698250000001E-2</v>
      </c>
      <c r="Q101" s="87">
        <v>0</v>
      </c>
      <c r="R101" s="87">
        <f t="shared" si="41"/>
        <v>7.7729234999999997E-4</v>
      </c>
      <c r="S101" s="87">
        <f>P101+Q101-R101</f>
        <v>1.4752405900000001E-2</v>
      </c>
      <c r="T101" s="87">
        <f>K101</f>
        <v>1.6306990600000001E-2</v>
      </c>
      <c r="U101" s="87">
        <v>0</v>
      </c>
      <c r="V101" s="87">
        <f t="shared" si="42"/>
        <v>1.5545846999999999E-3</v>
      </c>
      <c r="W101" s="87">
        <f>T101+U101-V101</f>
        <v>1.4752405900000001E-2</v>
      </c>
      <c r="X101" s="87">
        <f>W101</f>
        <v>1.4752405900000001E-2</v>
      </c>
      <c r="Y101" s="87">
        <f>Y17</f>
        <v>0</v>
      </c>
      <c r="Z101" s="87">
        <f>G83</f>
        <v>1.5545846999999999E-3</v>
      </c>
      <c r="AA101" s="110">
        <f>X101+Y101-Z101</f>
        <v>1.3197821200000001E-2</v>
      </c>
    </row>
    <row r="102" spans="2:34" x14ac:dyDescent="0.25">
      <c r="B102" s="61"/>
      <c r="C102" s="266"/>
      <c r="D102" s="87"/>
      <c r="E102" s="87"/>
      <c r="F102" s="87"/>
      <c r="G102" s="87"/>
      <c r="H102" s="87"/>
      <c r="I102" s="87"/>
      <c r="J102" s="87"/>
      <c r="K102" s="87"/>
      <c r="L102" s="87"/>
      <c r="M102" s="267"/>
      <c r="N102" s="267"/>
      <c r="O102" s="87"/>
      <c r="P102" s="87"/>
      <c r="Q102" s="267"/>
      <c r="R102" s="267"/>
      <c r="S102" s="87"/>
      <c r="T102" s="87"/>
      <c r="U102" s="267"/>
      <c r="V102" s="267"/>
      <c r="W102" s="87"/>
      <c r="X102" s="87"/>
      <c r="Y102" s="87"/>
      <c r="Z102" s="87"/>
      <c r="AA102" s="110"/>
    </row>
    <row r="103" spans="2:34" ht="16.5" thickBot="1" x14ac:dyDescent="0.3">
      <c r="B103" s="260"/>
      <c r="C103" s="199" t="s">
        <v>74</v>
      </c>
      <c r="D103" s="268">
        <f t="shared" ref="D103:AA103" si="43">SUM(D98:D101)</f>
        <v>535.47443851922242</v>
      </c>
      <c r="E103" s="268">
        <f t="shared" si="43"/>
        <v>3.9760120237687993</v>
      </c>
      <c r="F103" s="268">
        <f t="shared" si="43"/>
        <v>29.134024854036902</v>
      </c>
      <c r="G103" s="268">
        <f t="shared" si="43"/>
        <v>510.31642568895427</v>
      </c>
      <c r="H103" s="268">
        <f t="shared" si="43"/>
        <v>510.31642568895427</v>
      </c>
      <c r="I103" s="268">
        <f t="shared" si="43"/>
        <v>1.4836499646558361</v>
      </c>
      <c r="J103" s="268">
        <f t="shared" si="43"/>
        <v>29.343346577628829</v>
      </c>
      <c r="K103" s="268">
        <f t="shared" si="43"/>
        <v>482.45672907598134</v>
      </c>
      <c r="L103" s="268">
        <f t="shared" ref="L103:W103" si="44">SUM(L98:L101)</f>
        <v>482.45672907598134</v>
      </c>
      <c r="M103" s="268">
        <f t="shared" si="44"/>
        <v>1.4761700000000001E-2</v>
      </c>
      <c r="N103" s="268">
        <f t="shared" si="44"/>
        <v>14.671575861594414</v>
      </c>
      <c r="O103" s="268">
        <f t="shared" si="44"/>
        <v>467.79991491438693</v>
      </c>
      <c r="P103" s="268">
        <f t="shared" si="44"/>
        <v>467.79991491438693</v>
      </c>
      <c r="Q103" s="268">
        <f t="shared" si="44"/>
        <v>5.0000000000000001E-3</v>
      </c>
      <c r="R103" s="268">
        <f t="shared" si="44"/>
        <v>14.671770716034414</v>
      </c>
      <c r="S103" s="268">
        <f t="shared" si="44"/>
        <v>453.13314419835257</v>
      </c>
      <c r="T103" s="268">
        <f t="shared" si="44"/>
        <v>482.45672907598134</v>
      </c>
      <c r="U103" s="268">
        <f t="shared" si="44"/>
        <v>1.97617E-2</v>
      </c>
      <c r="V103" s="268">
        <f t="shared" si="44"/>
        <v>29.343346577628829</v>
      </c>
      <c r="W103" s="268">
        <f t="shared" si="44"/>
        <v>453.13314419835251</v>
      </c>
      <c r="X103" s="268">
        <f t="shared" si="43"/>
        <v>453.13314419835251</v>
      </c>
      <c r="Y103" s="268">
        <f t="shared" si="43"/>
        <v>0</v>
      </c>
      <c r="Z103" s="268">
        <f t="shared" si="43"/>
        <v>29.34380543206883</v>
      </c>
      <c r="AA103" s="268">
        <f t="shared" si="43"/>
        <v>423.78933876628361</v>
      </c>
    </row>
    <row r="104" spans="2:34" x14ac:dyDescent="0.25">
      <c r="D104" s="389"/>
      <c r="E104" s="32"/>
      <c r="F104" s="32"/>
      <c r="G104" s="32"/>
      <c r="H104" s="389"/>
      <c r="I104" s="32"/>
      <c r="J104" s="32"/>
      <c r="K104" s="32"/>
      <c r="L104" s="32"/>
      <c r="M104" s="32"/>
      <c r="N104" s="32"/>
      <c r="O104" s="32"/>
    </row>
    <row r="105" spans="2:34" x14ac:dyDescent="0.25">
      <c r="D105" s="32"/>
      <c r="E105" s="32"/>
      <c r="F105" s="32"/>
      <c r="G105" s="389"/>
      <c r="H105" s="389"/>
      <c r="I105" s="32"/>
      <c r="J105" s="32"/>
      <c r="K105" s="32"/>
      <c r="L105" s="32"/>
      <c r="M105" s="32"/>
      <c r="N105" s="32"/>
      <c r="O105" s="32"/>
    </row>
    <row r="106" spans="2:34" hidden="1" x14ac:dyDescent="0.25">
      <c r="B106" s="10" t="s">
        <v>300</v>
      </c>
      <c r="D106" s="389"/>
      <c r="E106" s="389"/>
      <c r="F106" s="32"/>
      <c r="G106" s="32"/>
      <c r="H106" s="32"/>
      <c r="I106" s="32"/>
      <c r="J106" s="32"/>
      <c r="K106" s="32"/>
      <c r="L106" s="32"/>
      <c r="M106" s="32"/>
      <c r="N106" s="32"/>
      <c r="O106" s="32"/>
    </row>
    <row r="107" spans="2:34" ht="16.5" hidden="1" thickBot="1" x14ac:dyDescent="0.3">
      <c r="B107" s="435"/>
      <c r="C107" s="435"/>
      <c r="D107" s="435"/>
      <c r="E107" s="435"/>
      <c r="F107" s="435"/>
      <c r="G107" s="435"/>
      <c r="H107" s="435"/>
      <c r="I107" s="435"/>
      <c r="J107" s="435"/>
      <c r="K107" s="435"/>
      <c r="L107" s="435"/>
      <c r="M107" s="435"/>
      <c r="N107" s="435"/>
      <c r="O107" s="435"/>
      <c r="P107" s="435"/>
      <c r="Q107" s="435"/>
      <c r="R107" s="435"/>
      <c r="S107" s="435"/>
      <c r="T107" s="435"/>
      <c r="U107" s="435"/>
      <c r="V107" s="435"/>
      <c r="W107" s="435"/>
      <c r="X107" s="435"/>
      <c r="Y107" s="435"/>
      <c r="Z107" s="435"/>
      <c r="AA107" s="435"/>
      <c r="AB107" s="435"/>
      <c r="AC107" s="435"/>
      <c r="AD107" s="435"/>
      <c r="AE107" s="435"/>
      <c r="AF107" s="435"/>
      <c r="AG107" s="435"/>
      <c r="AH107" s="435"/>
    </row>
    <row r="108" spans="2:34" ht="15.75" hidden="1" customHeight="1" x14ac:dyDescent="0.25">
      <c r="B108" s="395" t="s">
        <v>2</v>
      </c>
      <c r="C108" s="396" t="s">
        <v>3</v>
      </c>
      <c r="D108" s="396" t="s">
        <v>4</v>
      </c>
      <c r="E108" s="397" t="s">
        <v>219</v>
      </c>
      <c r="F108" s="435"/>
      <c r="G108" s="435"/>
      <c r="H108" s="435"/>
      <c r="I108" s="435"/>
      <c r="J108" s="435"/>
      <c r="K108" s="435"/>
      <c r="L108" s="435"/>
      <c r="M108" s="435"/>
      <c r="N108" s="435"/>
      <c r="O108" s="435"/>
      <c r="P108" s="435"/>
      <c r="Q108" s="435"/>
      <c r="R108" s="435"/>
      <c r="S108" s="435"/>
      <c r="T108" s="435"/>
      <c r="U108" s="435"/>
      <c r="V108" s="435"/>
      <c r="W108" s="435"/>
      <c r="X108" s="435"/>
      <c r="Y108" s="435"/>
      <c r="Z108" s="435"/>
      <c r="AA108" s="435"/>
      <c r="AB108" s="435"/>
      <c r="AC108" s="435"/>
      <c r="AD108" s="435"/>
      <c r="AE108" s="435"/>
      <c r="AF108" s="435"/>
      <c r="AG108" s="435"/>
      <c r="AH108" s="435"/>
    </row>
    <row r="109" spans="2:34" hidden="1" x14ac:dyDescent="0.25">
      <c r="B109" s="439">
        <v>1</v>
      </c>
      <c r="C109" s="437" t="s">
        <v>301</v>
      </c>
      <c r="D109" s="438" t="s">
        <v>11</v>
      </c>
      <c r="E109" s="440"/>
      <c r="F109" s="435"/>
      <c r="G109" s="435"/>
      <c r="H109" s="435"/>
      <c r="I109" s="435"/>
      <c r="J109" s="435"/>
      <c r="K109" s="435"/>
      <c r="L109" s="435"/>
      <c r="M109" s="435"/>
      <c r="N109" s="435"/>
      <c r="O109" s="435"/>
      <c r="P109" s="435"/>
      <c r="Q109" s="435"/>
      <c r="R109" s="435"/>
      <c r="S109" s="435"/>
      <c r="T109" s="435"/>
      <c r="U109" s="435"/>
      <c r="V109" s="435"/>
      <c r="W109" s="435"/>
      <c r="X109" s="435"/>
      <c r="Y109" s="435"/>
      <c r="Z109" s="435"/>
      <c r="AA109" s="435"/>
      <c r="AB109" s="435"/>
      <c r="AC109" s="435"/>
      <c r="AD109" s="435"/>
      <c r="AE109" s="435"/>
      <c r="AF109" s="435"/>
      <c r="AG109" s="435"/>
      <c r="AH109" s="435"/>
    </row>
    <row r="110" spans="2:34" hidden="1" x14ac:dyDescent="0.25">
      <c r="B110" s="439">
        <v>2</v>
      </c>
      <c r="C110" s="437" t="s">
        <v>302</v>
      </c>
      <c r="D110" s="438" t="s">
        <v>12</v>
      </c>
      <c r="E110" s="440"/>
      <c r="F110" s="435"/>
      <c r="G110" s="435"/>
      <c r="H110" s="435"/>
      <c r="I110" s="435"/>
      <c r="J110" s="435"/>
      <c r="K110" s="435"/>
      <c r="L110" s="435"/>
      <c r="M110" s="435"/>
      <c r="N110" s="435"/>
      <c r="O110" s="435"/>
      <c r="P110" s="435"/>
      <c r="Q110" s="435"/>
      <c r="R110" s="435"/>
      <c r="S110" s="435"/>
      <c r="T110" s="435"/>
      <c r="U110" s="435"/>
      <c r="V110" s="435"/>
      <c r="W110" s="435"/>
      <c r="X110" s="435"/>
      <c r="Y110" s="435"/>
      <c r="Z110" s="435"/>
      <c r="AA110" s="435"/>
      <c r="AB110" s="435"/>
      <c r="AC110" s="435"/>
      <c r="AD110" s="435"/>
      <c r="AE110" s="435"/>
      <c r="AF110" s="435"/>
      <c r="AG110" s="435"/>
      <c r="AH110" s="435"/>
    </row>
    <row r="111" spans="2:34" ht="31.5" hidden="1" x14ac:dyDescent="0.25">
      <c r="B111" s="439">
        <v>3</v>
      </c>
      <c r="C111" s="437" t="s">
        <v>303</v>
      </c>
      <c r="D111" s="438" t="s">
        <v>305</v>
      </c>
      <c r="E111" s="440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</row>
    <row r="112" spans="2:34" ht="16.5" hidden="1" thickBot="1" x14ac:dyDescent="0.3">
      <c r="B112" s="441">
        <v>4</v>
      </c>
      <c r="C112" s="442" t="s">
        <v>304</v>
      </c>
      <c r="D112" s="443" t="s">
        <v>306</v>
      </c>
      <c r="E112" s="444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</row>
    <row r="113" spans="2:28" x14ac:dyDescent="0.25">
      <c r="B113" s="78"/>
      <c r="C113" s="79"/>
      <c r="D113" s="43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</row>
    <row r="114" spans="2:28" x14ac:dyDescent="0.25">
      <c r="B114" s="78"/>
      <c r="C114" s="79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</row>
    <row r="115" spans="2:28" x14ac:dyDescent="0.25">
      <c r="B115" s="78"/>
      <c r="C115" s="79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</row>
    <row r="116" spans="2:28" x14ac:dyDescent="0.25">
      <c r="B116" s="78"/>
      <c r="C116" s="79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</row>
    <row r="117" spans="2:28" x14ac:dyDescent="0.25">
      <c r="B117" s="78"/>
      <c r="C117" s="79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</row>
    <row r="118" spans="2:28" x14ac:dyDescent="0.25">
      <c r="B118" s="78"/>
      <c r="C118" s="79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</row>
    <row r="119" spans="2:28" x14ac:dyDescent="0.25">
      <c r="B119" s="78"/>
      <c r="C119" s="79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</row>
    <row r="120" spans="2:28" x14ac:dyDescent="0.25">
      <c r="B120" s="78"/>
      <c r="C120" s="79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</row>
    <row r="121" spans="2:28" x14ac:dyDescent="0.25">
      <c r="B121" s="78"/>
      <c r="C121" s="79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</row>
    <row r="122" spans="2:28" x14ac:dyDescent="0.25">
      <c r="B122" s="78"/>
      <c r="C122" s="79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</row>
    <row r="123" spans="2:28" x14ac:dyDescent="0.25">
      <c r="B123" s="78"/>
      <c r="C123" s="79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</row>
    <row r="124" spans="2:28" x14ac:dyDescent="0.25">
      <c r="B124" s="78"/>
      <c r="C124" s="79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</row>
    <row r="125" spans="2:28" x14ac:dyDescent="0.25">
      <c r="B125" s="78"/>
      <c r="C125" s="79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</row>
    <row r="126" spans="2:28" x14ac:dyDescent="0.25">
      <c r="B126" s="78"/>
      <c r="C126" s="80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</row>
    <row r="127" spans="2:28" x14ac:dyDescent="0.25">
      <c r="B127" s="78"/>
      <c r="C127" s="79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</row>
    <row r="128" spans="2:28" x14ac:dyDescent="0.25">
      <c r="B128" s="78"/>
      <c r="C128" s="79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</row>
    <row r="129" spans="2:28" x14ac:dyDescent="0.25">
      <c r="B129" s="78"/>
      <c r="C129" s="79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</row>
    <row r="130" spans="2:28" ht="18.75" x14ac:dyDescent="0.25">
      <c r="B130" s="78"/>
      <c r="C130" s="79"/>
      <c r="D130" s="15"/>
      <c r="E130" s="69"/>
      <c r="F130" s="69"/>
      <c r="G130" s="15"/>
      <c r="H130" s="70"/>
      <c r="I130" s="70"/>
      <c r="J130" s="70"/>
      <c r="K130" s="70"/>
      <c r="L130" s="70"/>
      <c r="M130" s="15"/>
      <c r="N130" s="69"/>
      <c r="O130" s="69"/>
      <c r="P130" s="15"/>
      <c r="Q130" s="15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15"/>
    </row>
    <row r="131" spans="2:28" ht="18.75" x14ac:dyDescent="0.25">
      <c r="B131" s="16"/>
      <c r="C131" s="81"/>
      <c r="D131" s="70"/>
      <c r="E131" s="70"/>
      <c r="F131" s="70"/>
      <c r="G131" s="70"/>
      <c r="H131" s="15"/>
      <c r="I131" s="15"/>
      <c r="J131" s="15"/>
      <c r="K131" s="15"/>
      <c r="L131" s="15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</row>
    <row r="132" spans="2:28" x14ac:dyDescent="0.25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</row>
    <row r="133" spans="2:28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</row>
    <row r="134" spans="2:28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</row>
    <row r="135" spans="2:28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</row>
    <row r="136" spans="2:28" x14ac:dyDescent="0.25">
      <c r="B136" s="490"/>
      <c r="C136" s="607"/>
      <c r="D136" s="608"/>
      <c r="E136" s="608"/>
      <c r="F136" s="608"/>
      <c r="G136" s="608"/>
      <c r="H136" s="608"/>
      <c r="I136" s="608"/>
      <c r="J136" s="608"/>
      <c r="K136" s="608"/>
      <c r="L136" s="608"/>
    </row>
    <row r="137" spans="2:28" x14ac:dyDescent="0.25">
      <c r="B137" s="490"/>
      <c r="C137" s="607"/>
      <c r="D137" s="608"/>
      <c r="E137" s="608"/>
      <c r="F137" s="608"/>
      <c r="G137" s="608"/>
      <c r="H137" s="608"/>
      <c r="I137" s="609"/>
      <c r="J137" s="609"/>
      <c r="K137" s="609"/>
      <c r="L137" s="68"/>
    </row>
    <row r="138" spans="2:28" x14ac:dyDescent="0.25">
      <c r="B138" s="490"/>
      <c r="C138" s="607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2:28" x14ac:dyDescent="0.25">
      <c r="B139" s="490"/>
      <c r="C139" s="60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2:28" x14ac:dyDescent="0.25">
      <c r="B140" s="78"/>
      <c r="C140" s="79"/>
      <c r="D140" s="15"/>
      <c r="E140" s="15"/>
      <c r="F140" s="15"/>
      <c r="G140" s="15"/>
      <c r="H140" s="15"/>
      <c r="I140" s="15"/>
      <c r="J140" s="15"/>
      <c r="K140" s="15"/>
      <c r="L140" s="15"/>
    </row>
    <row r="141" spans="2:28" x14ac:dyDescent="0.25">
      <c r="B141" s="78"/>
      <c r="C141" s="79"/>
      <c r="D141" s="15"/>
      <c r="E141" s="15"/>
      <c r="F141" s="15"/>
      <c r="G141" s="15"/>
      <c r="H141" s="15"/>
      <c r="I141" s="15"/>
      <c r="J141" s="15"/>
      <c r="K141" s="15"/>
      <c r="L141" s="15"/>
    </row>
    <row r="142" spans="2:28" x14ac:dyDescent="0.25">
      <c r="B142" s="78"/>
      <c r="C142" s="79"/>
      <c r="D142" s="15"/>
      <c r="E142" s="15"/>
      <c r="F142" s="15"/>
      <c r="G142" s="15"/>
      <c r="H142" s="15"/>
      <c r="I142" s="15"/>
      <c r="J142" s="15"/>
      <c r="K142" s="15"/>
      <c r="L142" s="15"/>
    </row>
    <row r="143" spans="2:28" x14ac:dyDescent="0.25">
      <c r="B143" s="78"/>
      <c r="C143" s="79"/>
      <c r="D143" s="15"/>
      <c r="E143" s="15"/>
      <c r="F143" s="15"/>
      <c r="G143" s="15"/>
      <c r="H143" s="15"/>
      <c r="I143" s="15"/>
      <c r="J143" s="15"/>
      <c r="K143" s="15"/>
      <c r="L143" s="15"/>
    </row>
    <row r="144" spans="2:28" x14ac:dyDescent="0.25">
      <c r="B144" s="78"/>
      <c r="C144" s="79"/>
      <c r="D144" s="15"/>
      <c r="E144" s="15"/>
      <c r="F144" s="15"/>
      <c r="G144" s="15"/>
      <c r="H144" s="15"/>
      <c r="I144" s="15"/>
      <c r="J144" s="15"/>
      <c r="K144" s="15"/>
      <c r="L144" s="15"/>
    </row>
    <row r="145" spans="2:12" x14ac:dyDescent="0.25">
      <c r="B145" s="78"/>
      <c r="C145" s="79"/>
      <c r="D145" s="15"/>
      <c r="E145" s="15"/>
      <c r="F145" s="15"/>
      <c r="G145" s="15"/>
      <c r="H145" s="15"/>
      <c r="I145" s="15"/>
      <c r="J145" s="15"/>
      <c r="K145" s="15"/>
      <c r="L145" s="15"/>
    </row>
    <row r="146" spans="2:12" x14ac:dyDescent="0.25">
      <c r="B146" s="78"/>
      <c r="C146" s="79"/>
      <c r="D146" s="15"/>
      <c r="E146" s="15"/>
      <c r="F146" s="15"/>
      <c r="G146" s="15"/>
      <c r="H146" s="15"/>
      <c r="I146" s="15"/>
      <c r="J146" s="15"/>
      <c r="K146" s="15"/>
      <c r="L146" s="15"/>
    </row>
    <row r="147" spans="2:12" x14ac:dyDescent="0.25">
      <c r="B147" s="78"/>
      <c r="C147" s="79"/>
      <c r="D147" s="15"/>
      <c r="E147" s="15"/>
      <c r="F147" s="15"/>
      <c r="G147" s="15"/>
      <c r="H147" s="15"/>
      <c r="I147" s="15"/>
      <c r="J147" s="15"/>
      <c r="K147" s="15"/>
      <c r="L147" s="15"/>
    </row>
    <row r="148" spans="2:12" x14ac:dyDescent="0.25">
      <c r="B148" s="78"/>
      <c r="C148" s="79"/>
      <c r="D148" s="15"/>
      <c r="E148" s="15"/>
      <c r="F148" s="15"/>
      <c r="G148" s="15"/>
      <c r="H148" s="15"/>
      <c r="I148" s="15"/>
      <c r="J148" s="15"/>
      <c r="K148" s="15"/>
      <c r="L148" s="15"/>
    </row>
    <row r="149" spans="2:12" x14ac:dyDescent="0.25">
      <c r="B149" s="78"/>
      <c r="C149" s="79"/>
      <c r="D149" s="15"/>
      <c r="E149" s="15"/>
      <c r="F149" s="15"/>
      <c r="G149" s="15"/>
      <c r="H149" s="15"/>
      <c r="I149" s="15"/>
      <c r="J149" s="15"/>
      <c r="K149" s="15"/>
      <c r="L149" s="15"/>
    </row>
    <row r="150" spans="2:12" x14ac:dyDescent="0.25">
      <c r="B150" s="78"/>
      <c r="C150" s="79"/>
      <c r="D150" s="15"/>
      <c r="E150" s="15"/>
      <c r="F150" s="15"/>
      <c r="G150" s="15"/>
      <c r="H150" s="15"/>
      <c r="I150" s="15"/>
      <c r="J150" s="15"/>
      <c r="K150" s="15"/>
      <c r="L150" s="15"/>
    </row>
    <row r="151" spans="2:12" x14ac:dyDescent="0.25">
      <c r="B151" s="78"/>
      <c r="C151" s="79"/>
      <c r="D151" s="15"/>
      <c r="E151" s="15"/>
      <c r="F151" s="15"/>
      <c r="G151" s="15"/>
      <c r="H151" s="15"/>
      <c r="I151" s="15"/>
      <c r="J151" s="15"/>
      <c r="K151" s="15"/>
      <c r="L151" s="15"/>
    </row>
    <row r="152" spans="2:12" x14ac:dyDescent="0.25">
      <c r="B152" s="78"/>
      <c r="C152" s="79"/>
      <c r="D152" s="15"/>
      <c r="E152" s="15"/>
      <c r="F152" s="15"/>
      <c r="G152" s="15"/>
      <c r="H152" s="15"/>
      <c r="I152" s="15"/>
      <c r="J152" s="15"/>
      <c r="K152" s="15"/>
      <c r="L152" s="15"/>
    </row>
    <row r="153" spans="2:12" x14ac:dyDescent="0.25">
      <c r="B153" s="78"/>
      <c r="C153" s="79"/>
      <c r="D153" s="15"/>
      <c r="E153" s="15"/>
      <c r="F153" s="15"/>
      <c r="G153" s="15"/>
      <c r="H153" s="15"/>
      <c r="I153" s="15"/>
      <c r="J153" s="15"/>
      <c r="K153" s="15"/>
      <c r="L153" s="15"/>
    </row>
    <row r="154" spans="2:12" x14ac:dyDescent="0.25">
      <c r="B154" s="78"/>
      <c r="C154" s="79"/>
      <c r="D154" s="15"/>
      <c r="E154" s="15"/>
      <c r="F154" s="15"/>
      <c r="G154" s="15"/>
      <c r="H154" s="15"/>
      <c r="I154" s="15"/>
      <c r="J154" s="15"/>
      <c r="K154" s="15"/>
      <c r="L154" s="15"/>
    </row>
    <row r="155" spans="2:12" x14ac:dyDescent="0.25">
      <c r="B155" s="78"/>
      <c r="C155" s="80"/>
      <c r="D155" s="15"/>
      <c r="E155" s="15"/>
      <c r="F155" s="15"/>
      <c r="G155" s="15"/>
      <c r="H155" s="15"/>
      <c r="I155" s="15"/>
      <c r="J155" s="15"/>
      <c r="K155" s="15"/>
      <c r="L155" s="15"/>
    </row>
    <row r="156" spans="2:12" x14ac:dyDescent="0.25">
      <c r="B156" s="78"/>
      <c r="C156" s="79"/>
      <c r="D156" s="15"/>
      <c r="E156" s="15"/>
      <c r="F156" s="15"/>
      <c r="G156" s="15"/>
      <c r="H156" s="15"/>
      <c r="I156" s="15"/>
      <c r="J156" s="15"/>
      <c r="K156" s="15"/>
      <c r="L156" s="15"/>
    </row>
    <row r="157" spans="2:12" x14ac:dyDescent="0.25">
      <c r="B157" s="78"/>
      <c r="C157" s="79"/>
      <c r="D157" s="15"/>
      <c r="E157" s="15"/>
      <c r="F157" s="15"/>
      <c r="G157" s="15"/>
      <c r="H157" s="15"/>
      <c r="I157" s="15"/>
      <c r="J157" s="15"/>
      <c r="K157" s="15"/>
      <c r="L157" s="15"/>
    </row>
    <row r="158" spans="2:12" x14ac:dyDescent="0.25">
      <c r="B158" s="78"/>
      <c r="C158" s="79"/>
      <c r="D158" s="15"/>
      <c r="E158" s="15"/>
      <c r="F158" s="15"/>
      <c r="G158" s="15"/>
      <c r="H158" s="15"/>
      <c r="I158" s="15"/>
      <c r="J158" s="15"/>
      <c r="K158" s="15"/>
      <c r="L158" s="15"/>
    </row>
    <row r="159" spans="2:12" x14ac:dyDescent="0.25">
      <c r="B159" s="78"/>
      <c r="C159" s="79"/>
      <c r="D159" s="15"/>
      <c r="E159" s="69"/>
      <c r="F159" s="69"/>
      <c r="G159" s="15"/>
      <c r="H159" s="15"/>
      <c r="I159" s="69"/>
      <c r="J159" s="69"/>
      <c r="K159" s="15"/>
      <c r="L159" s="15"/>
    </row>
    <row r="160" spans="2:12" ht="18.75" x14ac:dyDescent="0.25">
      <c r="B160" s="16"/>
      <c r="C160" s="81"/>
      <c r="D160" s="70"/>
      <c r="E160" s="70"/>
      <c r="F160" s="70"/>
      <c r="G160" s="70"/>
      <c r="H160" s="70"/>
      <c r="I160" s="70"/>
      <c r="J160" s="70"/>
      <c r="K160" s="70"/>
      <c r="L160" s="70"/>
    </row>
  </sheetData>
  <mergeCells count="78">
    <mergeCell ref="X95:AA95"/>
    <mergeCell ref="B91:G91"/>
    <mergeCell ref="P95:S95"/>
    <mergeCell ref="L95:O95"/>
    <mergeCell ref="B136:B139"/>
    <mergeCell ref="C136:C139"/>
    <mergeCell ref="D136:L136"/>
    <mergeCell ref="D137:G137"/>
    <mergeCell ref="H137:K137"/>
    <mergeCell ref="H95:K95"/>
    <mergeCell ref="T95:W95"/>
    <mergeCell ref="B94:B97"/>
    <mergeCell ref="C94:C97"/>
    <mergeCell ref="D95:G95"/>
    <mergeCell ref="D78:D79"/>
    <mergeCell ref="E78:E79"/>
    <mergeCell ref="E57:E58"/>
    <mergeCell ref="B90:G90"/>
    <mergeCell ref="D94:AA94"/>
    <mergeCell ref="B89:G89"/>
    <mergeCell ref="B5:P5"/>
    <mergeCell ref="B4:P4"/>
    <mergeCell ref="D9:AA9"/>
    <mergeCell ref="B35:B36"/>
    <mergeCell ref="L78:L79"/>
    <mergeCell ref="J78:J79"/>
    <mergeCell ref="K78:K79"/>
    <mergeCell ref="K35:K36"/>
    <mergeCell ref="L35:L36"/>
    <mergeCell ref="L57:L58"/>
    <mergeCell ref="B78:B79"/>
    <mergeCell ref="C78:C79"/>
    <mergeCell ref="F78:I78"/>
    <mergeCell ref="E35:E36"/>
    <mergeCell ref="F35:I35"/>
    <mergeCell ref="F57:I57"/>
    <mergeCell ref="B2:P2"/>
    <mergeCell ref="B57:B58"/>
    <mergeCell ref="X10:AA10"/>
    <mergeCell ref="B9:B12"/>
    <mergeCell ref="D10:G10"/>
    <mergeCell ref="H10:K10"/>
    <mergeCell ref="L10:O10"/>
    <mergeCell ref="C9:C12"/>
    <mergeCell ref="D35:D36"/>
    <mergeCell ref="K57:K58"/>
    <mergeCell ref="J35:J36"/>
    <mergeCell ref="J57:J58"/>
    <mergeCell ref="C57:C58"/>
    <mergeCell ref="D57:D58"/>
    <mergeCell ref="C35:C36"/>
    <mergeCell ref="B3:N3"/>
    <mergeCell ref="P10:S10"/>
    <mergeCell ref="T10:W10"/>
    <mergeCell ref="B46:B47"/>
    <mergeCell ref="C46:C47"/>
    <mergeCell ref="D46:D47"/>
    <mergeCell ref="E46:E47"/>
    <mergeCell ref="F46:I46"/>
    <mergeCell ref="B24:B25"/>
    <mergeCell ref="D24:D25"/>
    <mergeCell ref="E24:E25"/>
    <mergeCell ref="C24:C25"/>
    <mergeCell ref="L24:L25"/>
    <mergeCell ref="F24:I24"/>
    <mergeCell ref="K24:K25"/>
    <mergeCell ref="J24:J25"/>
    <mergeCell ref="J46:J47"/>
    <mergeCell ref="K46:K47"/>
    <mergeCell ref="L46:L47"/>
    <mergeCell ref="B68:B69"/>
    <mergeCell ref="C68:C69"/>
    <mergeCell ref="D68:D69"/>
    <mergeCell ref="E68:E69"/>
    <mergeCell ref="F68:I68"/>
    <mergeCell ref="J68:J69"/>
    <mergeCell ref="K68:K69"/>
    <mergeCell ref="L68:L69"/>
  </mergeCells>
  <phoneticPr fontId="0" type="noConversion"/>
  <pageMargins left="0.75" right="0.75" top="1" bottom="1" header="0.5" footer="0.5"/>
  <pageSetup paperSize="9" scale="2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B2:P76"/>
  <sheetViews>
    <sheetView showGridLines="0" topLeftCell="A58" zoomScale="75" workbookViewId="0">
      <selection activeCell="I87" sqref="I87"/>
    </sheetView>
  </sheetViews>
  <sheetFormatPr defaultRowHeight="15.75" x14ac:dyDescent="0.2"/>
  <cols>
    <col min="1" max="1" width="2" style="18" customWidth="1"/>
    <col min="2" max="2" width="7" style="18" customWidth="1"/>
    <col min="3" max="3" width="63.5703125" style="18" bestFit="1" customWidth="1"/>
    <col min="4" max="4" width="16.7109375" style="18" customWidth="1"/>
    <col min="5" max="5" width="23.7109375" style="236" customWidth="1"/>
    <col min="6" max="6" width="21.28515625" style="18" customWidth="1"/>
    <col min="7" max="13" width="16.7109375" style="18" customWidth="1"/>
    <col min="14" max="14" width="16.85546875" style="18" customWidth="1"/>
    <col min="15" max="15" width="56.85546875" style="18" customWidth="1"/>
    <col min="16" max="16" width="16.7109375" style="18" customWidth="1"/>
    <col min="17" max="16384" width="9.140625" style="18"/>
  </cols>
  <sheetData>
    <row r="2" spans="2:16" s="82" customFormat="1" x14ac:dyDescent="0.25">
      <c r="B2" s="503" t="s">
        <v>120</v>
      </c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</row>
    <row r="3" spans="2:16" s="32" customFormat="1" x14ac:dyDescent="0.25"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</row>
    <row r="4" spans="2:16" s="32" customFormat="1" x14ac:dyDescent="0.25">
      <c r="B4" s="503" t="s">
        <v>188</v>
      </c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</row>
    <row r="5" spans="2:16" s="19" customFormat="1" x14ac:dyDescent="0.25">
      <c r="B5" s="503" t="s">
        <v>204</v>
      </c>
      <c r="C5" s="503"/>
      <c r="D5" s="503"/>
      <c r="E5" s="503"/>
      <c r="F5" s="503"/>
      <c r="G5" s="503"/>
      <c r="H5" s="503"/>
      <c r="I5" s="503"/>
      <c r="J5" s="503"/>
      <c r="K5" s="503"/>
      <c r="L5" s="503"/>
      <c r="M5" s="503"/>
      <c r="N5" s="503"/>
    </row>
    <row r="6" spans="2:16" s="19" customFormat="1" x14ac:dyDescent="0.25">
      <c r="C6" s="9"/>
      <c r="D6" s="9"/>
      <c r="E6" s="40"/>
      <c r="F6" s="40"/>
      <c r="G6" s="40"/>
      <c r="H6" s="40"/>
      <c r="I6" s="40"/>
      <c r="J6" s="40"/>
      <c r="K6" s="40"/>
    </row>
    <row r="7" spans="2:16" x14ac:dyDescent="0.2">
      <c r="B7" s="41" t="s">
        <v>76</v>
      </c>
      <c r="L7" s="55"/>
      <c r="N7" s="55"/>
      <c r="O7" s="55"/>
      <c r="P7" s="55"/>
    </row>
    <row r="8" spans="2:16" ht="32.25" thickBot="1" x14ac:dyDescent="0.25">
      <c r="J8" s="56" t="s">
        <v>80</v>
      </c>
      <c r="L8" s="56"/>
      <c r="M8" s="56"/>
      <c r="N8" s="56"/>
      <c r="O8" s="57"/>
      <c r="P8" s="57"/>
    </row>
    <row r="9" spans="2:16" x14ac:dyDescent="0.2">
      <c r="B9" s="492" t="s">
        <v>2</v>
      </c>
      <c r="C9" s="495" t="s">
        <v>77</v>
      </c>
      <c r="D9" s="495" t="s">
        <v>4</v>
      </c>
      <c r="E9" s="392"/>
      <c r="F9" s="504" t="s">
        <v>187</v>
      </c>
      <c r="G9" s="504"/>
      <c r="H9" s="504"/>
      <c r="I9" s="504"/>
      <c r="J9" s="498" t="s">
        <v>5</v>
      </c>
    </row>
    <row r="10" spans="2:16" ht="36" customHeight="1" x14ac:dyDescent="0.2">
      <c r="B10" s="493"/>
      <c r="C10" s="496"/>
      <c r="D10" s="496"/>
      <c r="E10" s="506"/>
      <c r="F10" s="506" t="s">
        <v>372</v>
      </c>
      <c r="G10" s="506" t="s">
        <v>373</v>
      </c>
      <c r="H10" s="511" t="s">
        <v>374</v>
      </c>
      <c r="I10" s="511" t="s">
        <v>375</v>
      </c>
      <c r="J10" s="499"/>
    </row>
    <row r="11" spans="2:16" ht="15" customHeight="1" x14ac:dyDescent="0.2">
      <c r="B11" s="493"/>
      <c r="C11" s="496"/>
      <c r="D11" s="496"/>
      <c r="E11" s="506"/>
      <c r="F11" s="506"/>
      <c r="G11" s="506"/>
      <c r="H11" s="512"/>
      <c r="I11" s="512"/>
      <c r="J11" s="499"/>
    </row>
    <row r="12" spans="2:16" s="218" customFormat="1" x14ac:dyDescent="0.25">
      <c r="B12" s="25"/>
      <c r="C12" s="238" t="s">
        <v>197</v>
      </c>
      <c r="D12" s="235"/>
      <c r="E12" s="234"/>
      <c r="F12" s="234">
        <v>398.25</v>
      </c>
      <c r="G12" s="234">
        <f>F16</f>
        <v>371.65317841154479</v>
      </c>
      <c r="H12" s="234">
        <f t="shared" ref="H12:I12" si="0">G16</f>
        <v>343.28198824840109</v>
      </c>
      <c r="I12" s="234">
        <f t="shared" si="0"/>
        <v>313.95247486077227</v>
      </c>
      <c r="J12" s="58"/>
    </row>
    <row r="13" spans="2:16" s="236" customFormat="1" x14ac:dyDescent="0.25">
      <c r="B13" s="25"/>
      <c r="C13" s="238" t="s">
        <v>293</v>
      </c>
      <c r="D13" s="235"/>
      <c r="E13" s="234"/>
      <c r="F13" s="481">
        <v>6.2272805314290576</v>
      </c>
      <c r="G13" s="481">
        <v>2.0994406752590851</v>
      </c>
      <c r="H13" s="481">
        <v>1.383319E-2</v>
      </c>
      <c r="I13" s="481">
        <v>0</v>
      </c>
      <c r="J13" s="58"/>
    </row>
    <row r="14" spans="2:16" s="236" customFormat="1" x14ac:dyDescent="0.25">
      <c r="B14" s="25"/>
      <c r="C14" s="238" t="s">
        <v>294</v>
      </c>
      <c r="D14" s="234"/>
      <c r="E14" s="234"/>
      <c r="F14" s="481">
        <v>3.6900772658473908</v>
      </c>
      <c r="G14" s="481">
        <v>1.13666325</v>
      </c>
      <c r="H14" s="481">
        <v>0</v>
      </c>
      <c r="I14" s="481">
        <v>0</v>
      </c>
      <c r="J14" s="58"/>
    </row>
    <row r="15" spans="2:16" s="218" customFormat="1" x14ac:dyDescent="0.25">
      <c r="B15" s="25"/>
      <c r="C15" s="238" t="s">
        <v>198</v>
      </c>
      <c r="D15" s="235"/>
      <c r="E15" s="234"/>
      <c r="F15" s="481">
        <f>'F5'!G30</f>
        <v>29.134024854036902</v>
      </c>
      <c r="G15" s="481">
        <f>'F5'!G41</f>
        <v>29.333967588402746</v>
      </c>
      <c r="H15" s="481">
        <f>'F5'!G74</f>
        <v>29.343346577628829</v>
      </c>
      <c r="I15" s="481">
        <f>'F5'!G84</f>
        <v>29.34380543206883</v>
      </c>
      <c r="J15" s="58"/>
    </row>
    <row r="16" spans="2:16" s="218" customFormat="1" x14ac:dyDescent="0.25">
      <c r="B16" s="25"/>
      <c r="C16" s="238" t="s">
        <v>199</v>
      </c>
      <c r="D16" s="235"/>
      <c r="E16" s="234"/>
      <c r="F16" s="234">
        <f>F12+F13-F14-F15</f>
        <v>371.65317841154479</v>
      </c>
      <c r="G16" s="234">
        <f t="shared" ref="G16:I16" si="1">G12+G13-G14-G15</f>
        <v>343.28198824840109</v>
      </c>
      <c r="H16" s="234">
        <f t="shared" si="1"/>
        <v>313.95247486077227</v>
      </c>
      <c r="I16" s="234">
        <f t="shared" si="1"/>
        <v>284.60866942870342</v>
      </c>
      <c r="J16" s="58"/>
    </row>
    <row r="17" spans="2:16" s="218" customFormat="1" x14ac:dyDescent="0.25">
      <c r="B17" s="25"/>
      <c r="C17" s="238" t="s">
        <v>200</v>
      </c>
      <c r="D17" s="235"/>
      <c r="E17" s="250"/>
      <c r="F17" s="250">
        <v>0.11945</v>
      </c>
      <c r="G17" s="250">
        <v>0.1148</v>
      </c>
      <c r="H17" s="250">
        <v>0.116287</v>
      </c>
      <c r="I17" s="250">
        <v>0.1153</v>
      </c>
      <c r="J17" s="58"/>
    </row>
    <row r="18" spans="2:16" s="218" customFormat="1" x14ac:dyDescent="0.25">
      <c r="B18" s="25"/>
      <c r="C18" s="238" t="s">
        <v>115</v>
      </c>
      <c r="D18" s="235"/>
      <c r="E18" s="234"/>
      <c r="F18" s="234">
        <f>F17*AVERAGE(F12, F16)</f>
        <v>45.982467330629511</v>
      </c>
      <c r="G18" s="234">
        <f>G17*AVERAGE(G12, G16)</f>
        <v>41.037278566280897</v>
      </c>
      <c r="H18" s="234">
        <f>H17*AVERAGE(H12, H16)</f>
        <v>38.213912005788224</v>
      </c>
      <c r="I18" s="234">
        <f>I17*AVERAGE(I12, I16)</f>
        <v>34.507049968288271</v>
      </c>
      <c r="J18" s="58"/>
    </row>
    <row r="19" spans="2:16" x14ac:dyDescent="0.25">
      <c r="B19" s="25"/>
      <c r="C19" s="235"/>
      <c r="D19" s="235"/>
      <c r="E19" s="234"/>
      <c r="F19" s="234"/>
      <c r="G19" s="234"/>
      <c r="H19" s="234"/>
      <c r="I19" s="234"/>
      <c r="J19" s="58"/>
    </row>
    <row r="20" spans="2:16" s="41" customFormat="1" ht="31.5" x14ac:dyDescent="0.25">
      <c r="B20" s="28"/>
      <c r="C20" s="230" t="s">
        <v>201</v>
      </c>
      <c r="D20" s="233"/>
      <c r="E20" s="225"/>
      <c r="F20" s="225">
        <v>0</v>
      </c>
      <c r="G20" s="225">
        <v>0</v>
      </c>
      <c r="H20" s="225">
        <v>0</v>
      </c>
      <c r="I20" s="225">
        <v>0</v>
      </c>
      <c r="J20" s="59"/>
    </row>
    <row r="21" spans="2:16" ht="31.5" x14ac:dyDescent="0.25">
      <c r="B21" s="25"/>
      <c r="C21" s="230" t="s">
        <v>202</v>
      </c>
      <c r="D21" s="75"/>
      <c r="E21" s="234"/>
      <c r="F21" s="234">
        <v>0</v>
      </c>
      <c r="G21" s="234">
        <v>0</v>
      </c>
      <c r="H21" s="234">
        <v>0</v>
      </c>
      <c r="I21" s="234">
        <v>0</v>
      </c>
      <c r="J21" s="58"/>
    </row>
    <row r="22" spans="2:16" s="232" customFormat="1" x14ac:dyDescent="0.25">
      <c r="B22" s="25"/>
      <c r="C22" s="230"/>
      <c r="D22" s="75"/>
      <c r="E22" s="234"/>
      <c r="F22" s="234"/>
      <c r="G22" s="234"/>
      <c r="H22" s="234"/>
      <c r="I22" s="234"/>
      <c r="J22" s="58"/>
    </row>
    <row r="23" spans="2:16" s="41" customFormat="1" x14ac:dyDescent="0.25">
      <c r="B23" s="28"/>
      <c r="C23" s="237" t="s">
        <v>78</v>
      </c>
      <c r="D23" s="180"/>
      <c r="E23" s="225">
        <f>E18</f>
        <v>0</v>
      </c>
      <c r="F23" s="225">
        <f>F18</f>
        <v>45.982467330629511</v>
      </c>
      <c r="G23" s="225">
        <f t="shared" ref="G23:I23" si="2">G18</f>
        <v>41.037278566280897</v>
      </c>
      <c r="H23" s="225">
        <f t="shared" si="2"/>
        <v>38.213912005788224</v>
      </c>
      <c r="I23" s="225">
        <f t="shared" si="2"/>
        <v>34.507049968288271</v>
      </c>
      <c r="J23" s="59"/>
    </row>
    <row r="24" spans="2:16" x14ac:dyDescent="0.25">
      <c r="B24" s="25"/>
      <c r="C24" s="239" t="s">
        <v>35</v>
      </c>
      <c r="D24" s="228"/>
      <c r="E24" s="234"/>
      <c r="F24" s="234">
        <v>0</v>
      </c>
      <c r="G24" s="234">
        <v>0</v>
      </c>
      <c r="H24" s="234">
        <v>0</v>
      </c>
      <c r="I24" s="234">
        <v>0</v>
      </c>
      <c r="J24" s="58"/>
    </row>
    <row r="25" spans="2:16" ht="16.5" thickBot="1" x14ac:dyDescent="0.3">
      <c r="B25" s="48"/>
      <c r="C25" s="231" t="s">
        <v>79</v>
      </c>
      <c r="D25" s="226"/>
      <c r="E25" s="251">
        <f>E23-E24</f>
        <v>0</v>
      </c>
      <c r="F25" s="251">
        <f>F23-F24</f>
        <v>45.982467330629511</v>
      </c>
      <c r="G25" s="251">
        <f t="shared" ref="G25:I25" si="3">G23-G24</f>
        <v>41.037278566280897</v>
      </c>
      <c r="H25" s="251">
        <f t="shared" si="3"/>
        <v>38.213912005788224</v>
      </c>
      <c r="I25" s="251">
        <f t="shared" si="3"/>
        <v>34.507049968288271</v>
      </c>
      <c r="J25" s="60"/>
    </row>
    <row r="26" spans="2:16" x14ac:dyDescent="0.25">
      <c r="B26" s="97"/>
      <c r="C26" s="98"/>
      <c r="D26" s="98"/>
      <c r="E26" s="98"/>
      <c r="F26" s="98"/>
      <c r="G26" s="98"/>
      <c r="H26" s="98"/>
      <c r="I26" s="98"/>
      <c r="J26" s="98"/>
    </row>
    <row r="27" spans="2:16" s="236" customFormat="1" x14ac:dyDescent="0.2"/>
    <row r="28" spans="2:16" s="236" customFormat="1" x14ac:dyDescent="0.2">
      <c r="B28" s="41" t="s">
        <v>203</v>
      </c>
      <c r="L28" s="55"/>
      <c r="N28" s="55"/>
      <c r="O28" s="55"/>
      <c r="P28" s="55"/>
    </row>
    <row r="29" spans="2:16" s="236" customFormat="1" ht="32.25" thickBot="1" x14ac:dyDescent="0.25">
      <c r="J29" s="56" t="s">
        <v>80</v>
      </c>
      <c r="L29" s="56"/>
      <c r="M29" s="56"/>
      <c r="N29" s="56"/>
      <c r="O29" s="57"/>
      <c r="P29" s="57"/>
    </row>
    <row r="30" spans="2:16" s="236" customFormat="1" x14ac:dyDescent="0.2">
      <c r="B30" s="492" t="s">
        <v>2</v>
      </c>
      <c r="C30" s="495" t="s">
        <v>77</v>
      </c>
      <c r="D30" s="495" t="s">
        <v>4</v>
      </c>
      <c r="E30" s="392"/>
      <c r="F30" s="504" t="s">
        <v>187</v>
      </c>
      <c r="G30" s="504"/>
      <c r="H30" s="504"/>
      <c r="I30" s="504"/>
      <c r="J30" s="498" t="s">
        <v>5</v>
      </c>
    </row>
    <row r="31" spans="2:16" s="236" customFormat="1" ht="36" customHeight="1" x14ac:dyDescent="0.2">
      <c r="B31" s="493"/>
      <c r="C31" s="496"/>
      <c r="D31" s="496"/>
      <c r="E31" s="506"/>
      <c r="F31" s="506" t="s">
        <v>372</v>
      </c>
      <c r="G31" s="506" t="s">
        <v>373</v>
      </c>
      <c r="H31" s="511" t="s">
        <v>374</v>
      </c>
      <c r="I31" s="511" t="s">
        <v>375</v>
      </c>
      <c r="J31" s="499"/>
    </row>
    <row r="32" spans="2:16" s="236" customFormat="1" ht="15" customHeight="1" x14ac:dyDescent="0.2">
      <c r="B32" s="493"/>
      <c r="C32" s="496"/>
      <c r="D32" s="496"/>
      <c r="E32" s="506"/>
      <c r="F32" s="506"/>
      <c r="G32" s="506"/>
      <c r="H32" s="512"/>
      <c r="I32" s="512"/>
      <c r="J32" s="499"/>
    </row>
    <row r="33" spans="2:10" s="236" customFormat="1" x14ac:dyDescent="0.25">
      <c r="B33" s="25"/>
      <c r="C33" s="238" t="s">
        <v>197</v>
      </c>
      <c r="D33" s="235"/>
      <c r="E33" s="234"/>
      <c r="F33" s="234" t="s">
        <v>126</v>
      </c>
      <c r="G33" s="234" t="s">
        <v>126</v>
      </c>
      <c r="H33" s="234" t="s">
        <v>126</v>
      </c>
      <c r="I33" s="234" t="s">
        <v>126</v>
      </c>
      <c r="J33" s="58"/>
    </row>
    <row r="34" spans="2:10" s="236" customFormat="1" x14ac:dyDescent="0.25">
      <c r="B34" s="25"/>
      <c r="C34" s="238" t="s">
        <v>198</v>
      </c>
      <c r="D34" s="235"/>
      <c r="E34" s="234"/>
      <c r="F34" s="234" t="s">
        <v>126</v>
      </c>
      <c r="G34" s="234" t="s">
        <v>126</v>
      </c>
      <c r="H34" s="234" t="s">
        <v>126</v>
      </c>
      <c r="I34" s="234" t="s">
        <v>126</v>
      </c>
      <c r="J34" s="58"/>
    </row>
    <row r="35" spans="2:10" s="236" customFormat="1" x14ac:dyDescent="0.25">
      <c r="B35" s="25"/>
      <c r="C35" s="238" t="s">
        <v>199</v>
      </c>
      <c r="D35" s="235"/>
      <c r="E35" s="234"/>
      <c r="F35" s="234" t="s">
        <v>126</v>
      </c>
      <c r="G35" s="234" t="s">
        <v>126</v>
      </c>
      <c r="H35" s="234" t="s">
        <v>126</v>
      </c>
      <c r="I35" s="234" t="s">
        <v>126</v>
      </c>
      <c r="J35" s="58"/>
    </row>
    <row r="36" spans="2:10" s="236" customFormat="1" x14ac:dyDescent="0.25">
      <c r="B36" s="25"/>
      <c r="C36" s="238" t="s">
        <v>200</v>
      </c>
      <c r="D36" s="235"/>
      <c r="E36" s="234"/>
      <c r="F36" s="234" t="s">
        <v>126</v>
      </c>
      <c r="G36" s="234" t="s">
        <v>126</v>
      </c>
      <c r="H36" s="234" t="s">
        <v>126</v>
      </c>
      <c r="I36" s="234" t="s">
        <v>126</v>
      </c>
      <c r="J36" s="58"/>
    </row>
    <row r="37" spans="2:10" s="236" customFormat="1" x14ac:dyDescent="0.25">
      <c r="B37" s="25"/>
      <c r="C37" s="238" t="s">
        <v>115</v>
      </c>
      <c r="D37" s="235"/>
      <c r="E37" s="234"/>
      <c r="F37" s="234" t="s">
        <v>126</v>
      </c>
      <c r="G37" s="234" t="s">
        <v>126</v>
      </c>
      <c r="H37" s="234" t="s">
        <v>126</v>
      </c>
      <c r="I37" s="234" t="s">
        <v>126</v>
      </c>
      <c r="J37" s="58"/>
    </row>
    <row r="38" spans="2:10" s="236" customFormat="1" x14ac:dyDescent="0.25">
      <c r="B38" s="25"/>
      <c r="C38" s="235"/>
      <c r="D38" s="235"/>
      <c r="E38" s="234"/>
      <c r="F38" s="234"/>
      <c r="G38" s="234"/>
      <c r="H38" s="234"/>
      <c r="I38" s="234"/>
      <c r="J38" s="58"/>
    </row>
    <row r="39" spans="2:10" s="41" customFormat="1" ht="31.5" x14ac:dyDescent="0.25">
      <c r="B39" s="28"/>
      <c r="C39" s="230" t="s">
        <v>201</v>
      </c>
      <c r="D39" s="233"/>
      <c r="E39" s="225"/>
      <c r="F39" s="225"/>
      <c r="G39" s="225"/>
      <c r="H39" s="225"/>
      <c r="I39" s="225"/>
      <c r="J39" s="59"/>
    </row>
    <row r="40" spans="2:10" s="236" customFormat="1" ht="31.5" x14ac:dyDescent="0.25">
      <c r="B40" s="25"/>
      <c r="C40" s="230" t="s">
        <v>202</v>
      </c>
      <c r="D40" s="75"/>
      <c r="E40" s="234"/>
      <c r="F40" s="234"/>
      <c r="G40" s="234"/>
      <c r="H40" s="234"/>
      <c r="I40" s="234"/>
      <c r="J40" s="58"/>
    </row>
    <row r="41" spans="2:10" s="236" customFormat="1" x14ac:dyDescent="0.25">
      <c r="B41" s="25"/>
      <c r="C41" s="230"/>
      <c r="D41" s="75"/>
      <c r="E41" s="234"/>
      <c r="F41" s="234"/>
      <c r="G41" s="234"/>
      <c r="H41" s="234"/>
      <c r="I41" s="234"/>
      <c r="J41" s="58"/>
    </row>
    <row r="42" spans="2:10" s="41" customFormat="1" x14ac:dyDescent="0.25">
      <c r="B42" s="28"/>
      <c r="C42" s="237" t="s">
        <v>78</v>
      </c>
      <c r="D42" s="180"/>
      <c r="E42" s="225"/>
      <c r="F42" s="225"/>
      <c r="G42" s="225"/>
      <c r="H42" s="225"/>
      <c r="I42" s="225"/>
      <c r="J42" s="59"/>
    </row>
    <row r="43" spans="2:10" s="236" customFormat="1" x14ac:dyDescent="0.25">
      <c r="B43" s="25"/>
      <c r="C43" s="239" t="s">
        <v>35</v>
      </c>
      <c r="D43" s="228"/>
      <c r="E43" s="234"/>
      <c r="F43" s="234"/>
      <c r="G43" s="234"/>
      <c r="H43" s="234"/>
      <c r="I43" s="234"/>
      <c r="J43" s="58"/>
    </row>
    <row r="44" spans="2:10" s="236" customFormat="1" ht="16.5" thickBot="1" x14ac:dyDescent="0.3">
      <c r="B44" s="48"/>
      <c r="C44" s="231" t="s">
        <v>79</v>
      </c>
      <c r="D44" s="226"/>
      <c r="E44" s="227"/>
      <c r="F44" s="227"/>
      <c r="G44" s="227"/>
      <c r="H44" s="227"/>
      <c r="I44" s="227"/>
      <c r="J44" s="60"/>
    </row>
    <row r="45" spans="2:10" s="236" customFormat="1" x14ac:dyDescent="0.25">
      <c r="B45" s="97"/>
      <c r="C45" s="98"/>
      <c r="D45" s="98"/>
      <c r="E45" s="98"/>
      <c r="F45" s="98"/>
      <c r="G45" s="98"/>
      <c r="H45" s="98"/>
      <c r="I45" s="98"/>
      <c r="J45" s="98"/>
    </row>
    <row r="46" spans="2:10" s="236" customFormat="1" x14ac:dyDescent="0.2"/>
    <row r="47" spans="2:10" s="236" customFormat="1" x14ac:dyDescent="0.2">
      <c r="B47" s="41" t="s">
        <v>81</v>
      </c>
    </row>
    <row r="48" spans="2:10" s="236" customFormat="1" ht="16.5" thickBot="1" x14ac:dyDescent="0.25"/>
    <row r="49" spans="2:10" s="236" customFormat="1" ht="16.5" customHeight="1" x14ac:dyDescent="0.2">
      <c r="B49" s="492" t="s">
        <v>2</v>
      </c>
      <c r="C49" s="509" t="s">
        <v>3</v>
      </c>
      <c r="D49" s="571" t="s">
        <v>4</v>
      </c>
      <c r="E49" s="392"/>
      <c r="F49" s="504" t="s">
        <v>187</v>
      </c>
      <c r="G49" s="504"/>
      <c r="H49" s="504"/>
      <c r="I49" s="504"/>
      <c r="J49" s="498" t="s">
        <v>5</v>
      </c>
    </row>
    <row r="50" spans="2:10" s="236" customFormat="1" ht="27.75" customHeight="1" x14ac:dyDescent="0.2">
      <c r="B50" s="493"/>
      <c r="C50" s="510"/>
      <c r="D50" s="574"/>
      <c r="E50" s="393"/>
      <c r="F50" s="506" t="s">
        <v>394</v>
      </c>
      <c r="G50" s="506" t="s">
        <v>395</v>
      </c>
      <c r="H50" s="511" t="s">
        <v>396</v>
      </c>
      <c r="I50" s="511" t="s">
        <v>393</v>
      </c>
      <c r="J50" s="499"/>
    </row>
    <row r="51" spans="2:10" s="236" customFormat="1" x14ac:dyDescent="0.2">
      <c r="B51" s="493"/>
      <c r="C51" s="510"/>
      <c r="D51" s="574"/>
      <c r="E51" s="393"/>
      <c r="F51" s="506"/>
      <c r="G51" s="506"/>
      <c r="H51" s="512"/>
      <c r="I51" s="512"/>
      <c r="J51" s="499"/>
    </row>
    <row r="52" spans="2:10" s="236" customFormat="1" x14ac:dyDescent="0.25">
      <c r="B52" s="64">
        <v>1</v>
      </c>
      <c r="C52" s="49" t="s">
        <v>82</v>
      </c>
      <c r="D52" s="105"/>
      <c r="E52" s="105"/>
      <c r="F52" s="105"/>
      <c r="G52" s="105"/>
      <c r="H52" s="105"/>
      <c r="I52" s="105"/>
      <c r="J52" s="182"/>
    </row>
    <row r="53" spans="2:10" s="236" customFormat="1" x14ac:dyDescent="0.25">
      <c r="B53" s="61">
        <f>+B51+0.1</f>
        <v>0.1</v>
      </c>
      <c r="C53" s="240" t="s">
        <v>83</v>
      </c>
      <c r="D53" s="241"/>
      <c r="E53" s="87"/>
      <c r="F53" s="87">
        <f>SUM('F2'!D12,'F2'!D20)/12</f>
        <v>0.48436666666666667</v>
      </c>
      <c r="G53" s="87">
        <f>SUM('F2'!E12,'F2'!E20)/12</f>
        <v>0.51151666666666673</v>
      </c>
      <c r="H53" s="87">
        <f>SUM('F2'!F12,'F2'!F20)/12</f>
        <v>0.54251666666666676</v>
      </c>
      <c r="I53" s="87">
        <f>SUM('F2'!G12,'F2'!G20)/12</f>
        <v>0.57186666666666663</v>
      </c>
      <c r="J53" s="182"/>
    </row>
    <row r="54" spans="2:10" s="236" customFormat="1" ht="31.5" x14ac:dyDescent="0.25">
      <c r="B54" s="61">
        <f>+B53+0.1</f>
        <v>0.2</v>
      </c>
      <c r="C54" s="195" t="s">
        <v>84</v>
      </c>
      <c r="D54" s="242"/>
      <c r="E54" s="87"/>
      <c r="F54" s="87">
        <f>1%*'F5'!G18/12</f>
        <v>0.46183834335314072</v>
      </c>
      <c r="G54" s="87">
        <f>1%*'F5'!K18/12</f>
        <v>0.46307471832368735</v>
      </c>
      <c r="H54" s="87">
        <f>1%*'F5'!W18/12</f>
        <v>0.46309118640702063</v>
      </c>
      <c r="I54" s="87">
        <f>1%*'F5'!AA18/12</f>
        <v>0.46309118640702063</v>
      </c>
      <c r="J54" s="182"/>
    </row>
    <row r="55" spans="2:10" s="236" customFormat="1" x14ac:dyDescent="0.25">
      <c r="B55" s="61">
        <f>+B54+0.1</f>
        <v>0.30000000000000004</v>
      </c>
      <c r="C55" s="195" t="s">
        <v>124</v>
      </c>
      <c r="D55" s="242"/>
      <c r="E55" s="87"/>
      <c r="F55" s="87">
        <f ca="1">1.5*'F1'!E27/12</f>
        <v>13.372012254763368</v>
      </c>
      <c r="G55" s="487">
        <f ca="1">1.5*'F1'!F27/12</f>
        <v>13.560228613443707</v>
      </c>
      <c r="H55" s="87">
        <f ca="1">1.5*'F1'!G27/12</f>
        <v>13.216448709202679</v>
      </c>
      <c r="I55" s="87">
        <f ca="1">1.5*'F1'!H27/12</f>
        <v>12.77540753903603</v>
      </c>
      <c r="J55" s="182"/>
    </row>
    <row r="56" spans="2:10" s="236" customFormat="1" x14ac:dyDescent="0.25">
      <c r="B56" s="61"/>
      <c r="C56" s="195" t="s">
        <v>128</v>
      </c>
      <c r="D56" s="242"/>
      <c r="E56" s="87"/>
      <c r="F56" s="87"/>
      <c r="G56" s="87"/>
      <c r="H56" s="87"/>
      <c r="I56" s="87"/>
      <c r="J56" s="182"/>
    </row>
    <row r="57" spans="2:10" s="236" customFormat="1" x14ac:dyDescent="0.25">
      <c r="B57" s="61">
        <f>+B55+0.1</f>
        <v>0.4</v>
      </c>
      <c r="C57" s="243" t="s">
        <v>85</v>
      </c>
      <c r="D57" s="242"/>
      <c r="E57" s="87"/>
      <c r="F57" s="87"/>
      <c r="G57" s="87"/>
      <c r="H57" s="87"/>
      <c r="I57" s="87"/>
      <c r="J57" s="182"/>
    </row>
    <row r="58" spans="2:10" s="236" customFormat="1" x14ac:dyDescent="0.25">
      <c r="B58" s="61">
        <f>+B57+0.1</f>
        <v>0.5</v>
      </c>
      <c r="C58" s="244" t="s">
        <v>86</v>
      </c>
      <c r="D58" s="242"/>
      <c r="E58" s="87"/>
      <c r="F58" s="87"/>
      <c r="G58" s="87"/>
      <c r="H58" s="87"/>
      <c r="I58" s="87"/>
      <c r="J58" s="182"/>
    </row>
    <row r="59" spans="2:10" s="236" customFormat="1" x14ac:dyDescent="0.25">
      <c r="B59" s="61" t="s">
        <v>87</v>
      </c>
      <c r="C59" s="240" t="s">
        <v>110</v>
      </c>
      <c r="D59" s="242"/>
      <c r="E59" s="87"/>
      <c r="F59" s="87">
        <v>0</v>
      </c>
      <c r="G59" s="87">
        <v>0</v>
      </c>
      <c r="H59" s="87">
        <v>0</v>
      </c>
      <c r="I59" s="87">
        <v>0</v>
      </c>
      <c r="J59" s="182"/>
    </row>
    <row r="60" spans="2:10" s="236" customFormat="1" x14ac:dyDescent="0.25">
      <c r="B60" s="61" t="s">
        <v>88</v>
      </c>
      <c r="C60" s="240" t="s">
        <v>109</v>
      </c>
      <c r="D60" s="242"/>
      <c r="E60" s="87"/>
      <c r="F60" s="87">
        <v>0</v>
      </c>
      <c r="G60" s="87">
        <v>0</v>
      </c>
      <c r="H60" s="87">
        <v>0</v>
      </c>
      <c r="I60" s="87">
        <v>0</v>
      </c>
      <c r="J60" s="182"/>
    </row>
    <row r="61" spans="2:10" x14ac:dyDescent="0.25">
      <c r="B61" s="61"/>
      <c r="C61" s="195"/>
      <c r="D61" s="144"/>
      <c r="E61" s="87"/>
      <c r="F61" s="87"/>
      <c r="G61" s="87"/>
      <c r="H61" s="87"/>
      <c r="I61" s="87"/>
      <c r="J61" s="182"/>
    </row>
    <row r="62" spans="2:10" s="41" customFormat="1" x14ac:dyDescent="0.25">
      <c r="B62" s="109"/>
      <c r="C62" s="245" t="s">
        <v>89</v>
      </c>
      <c r="D62" s="242"/>
      <c r="E62" s="246"/>
      <c r="F62" s="246">
        <f ca="1">SUM(F53:F55)</f>
        <v>14.318217264783176</v>
      </c>
      <c r="G62" s="246">
        <f ca="1">SUM(G53:G55)</f>
        <v>14.534819998434061</v>
      </c>
      <c r="H62" s="246">
        <f ca="1">SUM(H53:H55)</f>
        <v>14.222056562276366</v>
      </c>
      <c r="I62" s="246">
        <f ca="1">SUM(I53:I55)</f>
        <v>13.810365392109716</v>
      </c>
      <c r="J62" s="182"/>
    </row>
    <row r="63" spans="2:10" x14ac:dyDescent="0.25">
      <c r="B63" s="63"/>
      <c r="C63" s="195"/>
      <c r="D63" s="144"/>
      <c r="E63" s="75"/>
      <c r="F63" s="75"/>
      <c r="G63" s="75"/>
      <c r="H63" s="75"/>
      <c r="I63" s="75"/>
      <c r="J63" s="182"/>
    </row>
    <row r="64" spans="2:10" x14ac:dyDescent="0.25">
      <c r="B64" s="64">
        <v>2</v>
      </c>
      <c r="C64" s="244" t="s">
        <v>90</v>
      </c>
      <c r="D64" s="144"/>
      <c r="E64" s="75"/>
      <c r="F64" s="75"/>
      <c r="G64" s="75"/>
      <c r="H64" s="75"/>
      <c r="I64" s="75"/>
      <c r="J64" s="182"/>
    </row>
    <row r="65" spans="2:10" x14ac:dyDescent="0.25">
      <c r="B65" s="61">
        <f>+B64+0.1</f>
        <v>2.1</v>
      </c>
      <c r="C65" s="240" t="s">
        <v>91</v>
      </c>
      <c r="D65" s="144"/>
      <c r="E65" s="247"/>
      <c r="F65" s="247">
        <v>0.14499999999999999</v>
      </c>
      <c r="G65" s="247">
        <v>0.14499999999999999</v>
      </c>
      <c r="H65" s="247">
        <v>0.14499999999999999</v>
      </c>
      <c r="I65" s="247">
        <v>0.14499999999999999</v>
      </c>
      <c r="J65" s="182"/>
    </row>
    <row r="66" spans="2:10" s="41" customFormat="1" x14ac:dyDescent="0.25">
      <c r="B66" s="65">
        <f>+B65+0.1</f>
        <v>2.2000000000000002</v>
      </c>
      <c r="C66" s="244" t="s">
        <v>92</v>
      </c>
      <c r="D66" s="242"/>
      <c r="E66" s="246"/>
      <c r="F66" s="246">
        <f ca="1">F62*F65</f>
        <v>2.0761415033935604</v>
      </c>
      <c r="G66" s="246">
        <f ca="1">G62*G65</f>
        <v>2.1075488997729388</v>
      </c>
      <c r="H66" s="246">
        <f ca="1">H62*H65</f>
        <v>2.062198201530073</v>
      </c>
      <c r="I66" s="246">
        <f ca="1">I62*I65</f>
        <v>2.0025029818559088</v>
      </c>
      <c r="J66" s="182"/>
    </row>
    <row r="67" spans="2:10" x14ac:dyDescent="0.25">
      <c r="B67" s="61"/>
      <c r="C67" s="244"/>
      <c r="D67" s="144"/>
      <c r="E67" s="87"/>
      <c r="F67" s="87"/>
      <c r="G67" s="87"/>
      <c r="H67" s="87"/>
      <c r="I67" s="87"/>
      <c r="J67" s="182"/>
    </row>
    <row r="68" spans="2:10" x14ac:dyDescent="0.25">
      <c r="B68" s="65">
        <v>3</v>
      </c>
      <c r="C68" s="245" t="s">
        <v>93</v>
      </c>
      <c r="D68" s="144"/>
      <c r="E68" s="87"/>
      <c r="F68" s="87"/>
      <c r="G68" s="87"/>
      <c r="H68" s="87"/>
      <c r="I68" s="87"/>
      <c r="J68" s="182"/>
    </row>
    <row r="69" spans="2:10" x14ac:dyDescent="0.25">
      <c r="B69" s="61">
        <f>+B68+0.1</f>
        <v>3.1</v>
      </c>
      <c r="C69" s="240" t="s">
        <v>91</v>
      </c>
      <c r="D69" s="144"/>
      <c r="E69" s="87"/>
      <c r="F69" s="87"/>
      <c r="G69" s="87"/>
      <c r="H69" s="87"/>
      <c r="I69" s="87"/>
      <c r="J69" s="182"/>
    </row>
    <row r="70" spans="2:10" x14ac:dyDescent="0.25">
      <c r="B70" s="61">
        <f>+B69+0.1</f>
        <v>3.2</v>
      </c>
      <c r="C70" s="244" t="s">
        <v>93</v>
      </c>
      <c r="D70" s="144"/>
      <c r="E70" s="87"/>
      <c r="F70" s="87"/>
      <c r="G70" s="87"/>
      <c r="H70" s="87"/>
      <c r="I70" s="87"/>
      <c r="J70" s="182"/>
    </row>
    <row r="71" spans="2:10" x14ac:dyDescent="0.25">
      <c r="B71" s="61"/>
      <c r="C71" s="244"/>
      <c r="D71" s="144"/>
      <c r="E71" s="87"/>
      <c r="F71" s="87"/>
      <c r="G71" s="87"/>
      <c r="H71" s="87"/>
      <c r="I71" s="87"/>
      <c r="J71" s="182"/>
    </row>
    <row r="72" spans="2:10" x14ac:dyDescent="0.25">
      <c r="B72" s="65">
        <v>4</v>
      </c>
      <c r="C72" s="244" t="s">
        <v>94</v>
      </c>
      <c r="D72" s="144"/>
      <c r="E72" s="87"/>
      <c r="F72" s="87"/>
      <c r="G72" s="87"/>
      <c r="H72" s="87"/>
      <c r="I72" s="87"/>
      <c r="J72" s="182"/>
    </row>
    <row r="73" spans="2:10" s="41" customFormat="1" x14ac:dyDescent="0.25">
      <c r="B73" s="65">
        <v>5</v>
      </c>
      <c r="C73" s="244" t="s">
        <v>95</v>
      </c>
      <c r="D73" s="242"/>
      <c r="E73" s="246"/>
      <c r="F73" s="246"/>
      <c r="G73" s="246"/>
      <c r="H73" s="246"/>
      <c r="I73" s="246"/>
      <c r="J73" s="182"/>
    </row>
    <row r="74" spans="2:10" x14ac:dyDescent="0.25">
      <c r="B74" s="61"/>
      <c r="C74" s="244"/>
      <c r="D74" s="144"/>
      <c r="E74" s="87"/>
      <c r="F74" s="87"/>
      <c r="G74" s="87"/>
      <c r="H74" s="87"/>
      <c r="I74" s="87"/>
      <c r="J74" s="182"/>
    </row>
    <row r="75" spans="2:10" x14ac:dyDescent="0.25">
      <c r="B75" s="65">
        <v>6</v>
      </c>
      <c r="C75" s="244" t="s">
        <v>96</v>
      </c>
      <c r="D75" s="144"/>
      <c r="E75" s="87"/>
      <c r="F75" s="87"/>
      <c r="G75" s="87"/>
      <c r="H75" s="87"/>
      <c r="I75" s="87"/>
      <c r="J75" s="182"/>
    </row>
    <row r="76" spans="2:10" ht="16.5" thickBot="1" x14ac:dyDescent="0.3">
      <c r="B76" s="66"/>
      <c r="C76" s="248"/>
      <c r="D76" s="183"/>
      <c r="E76" s="183"/>
      <c r="F76" s="183"/>
      <c r="G76" s="183"/>
      <c r="H76" s="183"/>
      <c r="I76" s="183"/>
      <c r="J76" s="249"/>
    </row>
  </sheetData>
  <mergeCells count="33">
    <mergeCell ref="E31:E32"/>
    <mergeCell ref="B2:N2"/>
    <mergeCell ref="B3:N3"/>
    <mergeCell ref="B4:N4"/>
    <mergeCell ref="B5:N5"/>
    <mergeCell ref="F9:I9"/>
    <mergeCell ref="J9:J11"/>
    <mergeCell ref="H10:H11"/>
    <mergeCell ref="I10:I11"/>
    <mergeCell ref="E10:E11"/>
    <mergeCell ref="B49:B51"/>
    <mergeCell ref="D9:D11"/>
    <mergeCell ref="C9:C11"/>
    <mergeCell ref="B9:B11"/>
    <mergeCell ref="B30:B32"/>
    <mergeCell ref="C30:C32"/>
    <mergeCell ref="D30:D32"/>
    <mergeCell ref="J49:J51"/>
    <mergeCell ref="F10:F11"/>
    <mergeCell ref="G10:G11"/>
    <mergeCell ref="C49:C51"/>
    <mergeCell ref="D49:D51"/>
    <mergeCell ref="J30:J32"/>
    <mergeCell ref="F50:F51"/>
    <mergeCell ref="G50:G51"/>
    <mergeCell ref="H50:H51"/>
    <mergeCell ref="I50:I51"/>
    <mergeCell ref="F30:I30"/>
    <mergeCell ref="F31:F32"/>
    <mergeCell ref="G31:G32"/>
    <mergeCell ref="H31:H32"/>
    <mergeCell ref="I31:I32"/>
    <mergeCell ref="F49:I49"/>
  </mergeCells>
  <phoneticPr fontId="0" type="noConversion"/>
  <pageMargins left="0.75" right="0.75" top="1" bottom="1" header="0.5" footer="0.5"/>
  <pageSetup paperSize="9" scale="4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2:J28"/>
  <sheetViews>
    <sheetView showGridLines="0" zoomScale="75" workbookViewId="0">
      <selection activeCell="D13" sqref="D13"/>
    </sheetView>
  </sheetViews>
  <sheetFormatPr defaultRowHeight="15.75" x14ac:dyDescent="0.2"/>
  <cols>
    <col min="1" max="1" width="1.140625" style="18" customWidth="1"/>
    <col min="2" max="2" width="6.85546875" style="18" bestFit="1" customWidth="1"/>
    <col min="3" max="3" width="53.7109375" style="18" bestFit="1" customWidth="1"/>
    <col min="4" max="4" width="17.140625" style="18" customWidth="1"/>
    <col min="5" max="8" width="15.7109375" style="18" customWidth="1"/>
    <col min="9" max="9" width="17.7109375" style="18" customWidth="1"/>
    <col min="10" max="16384" width="9.140625" style="18"/>
  </cols>
  <sheetData>
    <row r="2" spans="2:10" s="82" customFormat="1" x14ac:dyDescent="0.25">
      <c r="B2" s="503" t="s">
        <v>120</v>
      </c>
      <c r="C2" s="503"/>
      <c r="D2" s="503"/>
      <c r="E2" s="503"/>
      <c r="F2" s="503"/>
      <c r="G2" s="503"/>
      <c r="H2" s="503"/>
      <c r="I2" s="503"/>
      <c r="J2" s="503"/>
    </row>
    <row r="3" spans="2:10" s="32" customFormat="1" x14ac:dyDescent="0.25">
      <c r="B3" s="503"/>
      <c r="C3" s="503"/>
      <c r="D3" s="503"/>
      <c r="E3" s="503"/>
      <c r="F3" s="503"/>
      <c r="G3" s="503"/>
      <c r="H3" s="503"/>
      <c r="I3" s="503"/>
      <c r="J3" s="503"/>
    </row>
    <row r="4" spans="2:10" s="32" customFormat="1" x14ac:dyDescent="0.25">
      <c r="B4" s="503" t="s">
        <v>188</v>
      </c>
      <c r="C4" s="503"/>
      <c r="D4" s="503"/>
      <c r="E4" s="503"/>
      <c r="F4" s="503"/>
      <c r="G4" s="503"/>
      <c r="H4" s="503"/>
      <c r="I4" s="503"/>
      <c r="J4" s="503"/>
    </row>
    <row r="5" spans="2:10" s="19" customFormat="1" x14ac:dyDescent="0.25">
      <c r="B5" s="610" t="s">
        <v>196</v>
      </c>
      <c r="C5" s="611"/>
      <c r="D5" s="611"/>
      <c r="E5" s="611"/>
      <c r="F5" s="611"/>
      <c r="G5" s="611"/>
      <c r="H5" s="611"/>
      <c r="I5" s="611"/>
    </row>
    <row r="7" spans="2:10" x14ac:dyDescent="0.25">
      <c r="I7" s="31"/>
    </row>
    <row r="8" spans="2:10" ht="16.5" thickBot="1" x14ac:dyDescent="0.3">
      <c r="H8" s="31" t="s">
        <v>1</v>
      </c>
      <c r="I8" s="31"/>
    </row>
    <row r="9" spans="2:10" x14ac:dyDescent="0.2">
      <c r="B9" s="612" t="s">
        <v>2</v>
      </c>
      <c r="C9" s="504" t="s">
        <v>3</v>
      </c>
      <c r="D9" s="504" t="s">
        <v>187</v>
      </c>
      <c r="E9" s="504"/>
      <c r="F9" s="504"/>
      <c r="G9" s="504"/>
      <c r="H9" s="498" t="s">
        <v>5</v>
      </c>
    </row>
    <row r="10" spans="2:10" ht="30.75" customHeight="1" x14ac:dyDescent="0.2">
      <c r="B10" s="613"/>
      <c r="C10" s="614"/>
      <c r="D10" s="506" t="s">
        <v>372</v>
      </c>
      <c r="E10" s="506" t="s">
        <v>373</v>
      </c>
      <c r="F10" s="511" t="s">
        <v>374</v>
      </c>
      <c r="G10" s="511" t="s">
        <v>375</v>
      </c>
      <c r="H10" s="499"/>
    </row>
    <row r="11" spans="2:10" x14ac:dyDescent="0.2">
      <c r="B11" s="613"/>
      <c r="C11" s="614"/>
      <c r="D11" s="506"/>
      <c r="E11" s="506"/>
      <c r="F11" s="512"/>
      <c r="G11" s="512"/>
      <c r="H11" s="499"/>
    </row>
    <row r="12" spans="2:10" x14ac:dyDescent="0.2">
      <c r="B12" s="210"/>
      <c r="C12" s="221"/>
      <c r="D12" s="221"/>
      <c r="E12" s="221"/>
      <c r="F12" s="221"/>
      <c r="G12" s="221"/>
      <c r="H12" s="222"/>
    </row>
    <row r="13" spans="2:10" x14ac:dyDescent="0.2">
      <c r="B13" s="210"/>
      <c r="C13" s="221" t="s">
        <v>126</v>
      </c>
      <c r="D13" s="221" t="s">
        <v>126</v>
      </c>
      <c r="E13" s="221" t="s">
        <v>126</v>
      </c>
      <c r="F13" s="221" t="s">
        <v>126</v>
      </c>
      <c r="G13" s="221" t="s">
        <v>126</v>
      </c>
      <c r="H13" s="222"/>
    </row>
    <row r="14" spans="2:10" x14ac:dyDescent="0.2">
      <c r="B14" s="209"/>
      <c r="C14" s="221"/>
      <c r="D14" s="221"/>
      <c r="E14" s="221"/>
      <c r="F14" s="221"/>
      <c r="G14" s="221"/>
      <c r="H14" s="222"/>
    </row>
    <row r="15" spans="2:10" x14ac:dyDescent="0.2">
      <c r="B15" s="209"/>
      <c r="C15" s="221"/>
      <c r="D15" s="221"/>
      <c r="E15" s="221"/>
      <c r="F15" s="221"/>
      <c r="G15" s="221"/>
      <c r="H15" s="222"/>
    </row>
    <row r="16" spans="2:10" x14ac:dyDescent="0.2">
      <c r="B16" s="209"/>
      <c r="C16" s="221"/>
      <c r="D16" s="221"/>
      <c r="E16" s="221"/>
      <c r="F16" s="221"/>
      <c r="G16" s="221"/>
      <c r="H16" s="222"/>
    </row>
    <row r="17" spans="2:9" x14ac:dyDescent="0.2">
      <c r="B17" s="209"/>
      <c r="C17" s="221"/>
      <c r="D17" s="221"/>
      <c r="E17" s="221"/>
      <c r="F17" s="221"/>
      <c r="G17" s="221"/>
      <c r="H17" s="222"/>
    </row>
    <row r="18" spans="2:9" x14ac:dyDescent="0.2">
      <c r="B18" s="209"/>
      <c r="C18" s="221"/>
      <c r="D18" s="221"/>
      <c r="E18" s="221"/>
      <c r="F18" s="221"/>
      <c r="G18" s="221"/>
      <c r="H18" s="222"/>
    </row>
    <row r="19" spans="2:9" x14ac:dyDescent="0.2">
      <c r="B19" s="209"/>
      <c r="C19" s="221"/>
      <c r="D19" s="221"/>
      <c r="E19" s="221"/>
      <c r="F19" s="221"/>
      <c r="G19" s="221"/>
      <c r="H19" s="222"/>
    </row>
    <row r="20" spans="2:9" x14ac:dyDescent="0.2">
      <c r="B20" s="209"/>
      <c r="C20" s="217"/>
      <c r="D20" s="217"/>
      <c r="E20" s="217"/>
      <c r="F20" s="217"/>
      <c r="G20" s="217"/>
      <c r="H20" s="223"/>
    </row>
    <row r="21" spans="2:9" x14ac:dyDescent="0.2">
      <c r="B21" s="209"/>
      <c r="C21" s="221"/>
      <c r="D21" s="221"/>
      <c r="E21" s="221"/>
      <c r="F21" s="221"/>
      <c r="G21" s="221"/>
      <c r="H21" s="222"/>
    </row>
    <row r="22" spans="2:9" x14ac:dyDescent="0.2">
      <c r="B22" s="209"/>
      <c r="C22" s="221"/>
      <c r="D22" s="221"/>
      <c r="E22" s="221"/>
      <c r="F22" s="221"/>
      <c r="G22" s="221"/>
      <c r="H22" s="222"/>
    </row>
    <row r="23" spans="2:9" x14ac:dyDescent="0.2">
      <c r="B23" s="209"/>
      <c r="C23" s="221"/>
      <c r="D23" s="221"/>
      <c r="E23" s="221"/>
      <c r="F23" s="221"/>
      <c r="G23" s="221"/>
      <c r="H23" s="222"/>
    </row>
    <row r="24" spans="2:9" x14ac:dyDescent="0.2">
      <c r="B24" s="209"/>
      <c r="C24" s="221"/>
      <c r="D24" s="221"/>
      <c r="E24" s="221"/>
      <c r="F24" s="221"/>
      <c r="G24" s="221"/>
      <c r="H24" s="222"/>
    </row>
    <row r="25" spans="2:9" x14ac:dyDescent="0.2">
      <c r="B25" s="209"/>
      <c r="C25" s="221"/>
      <c r="D25" s="221"/>
      <c r="E25" s="221"/>
      <c r="F25" s="221"/>
      <c r="G25" s="221"/>
      <c r="H25" s="222"/>
    </row>
    <row r="26" spans="2:9" x14ac:dyDescent="0.2">
      <c r="B26" s="209"/>
      <c r="C26" s="217"/>
      <c r="D26" s="217"/>
      <c r="E26" s="217"/>
      <c r="F26" s="217"/>
      <c r="G26" s="217"/>
      <c r="H26" s="223"/>
    </row>
    <row r="27" spans="2:9" ht="16.5" thickBot="1" x14ac:dyDescent="0.25">
      <c r="B27" s="207"/>
      <c r="C27" s="206"/>
      <c r="D27" s="206"/>
      <c r="E27" s="206"/>
      <c r="F27" s="206"/>
      <c r="G27" s="206"/>
      <c r="H27" s="224"/>
    </row>
    <row r="28" spans="2:9" x14ac:dyDescent="0.25">
      <c r="I28" s="31"/>
    </row>
  </sheetData>
  <mergeCells count="12">
    <mergeCell ref="D10:D11"/>
    <mergeCell ref="E10:E11"/>
    <mergeCell ref="F10:F11"/>
    <mergeCell ref="G10:G11"/>
    <mergeCell ref="B2:J2"/>
    <mergeCell ref="B3:J3"/>
    <mergeCell ref="B4:J4"/>
    <mergeCell ref="B5:I5"/>
    <mergeCell ref="B9:B11"/>
    <mergeCell ref="C9:C11"/>
    <mergeCell ref="D9:G9"/>
    <mergeCell ref="H9:H11"/>
  </mergeCells>
  <phoneticPr fontId="0" type="noConversion"/>
  <pageMargins left="0.75" right="0.75" top="1" bottom="1" header="0.5" footer="0.5"/>
  <pageSetup paperSize="9" scale="5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2:M35"/>
  <sheetViews>
    <sheetView showGridLines="0" zoomScale="75" workbookViewId="0">
      <selection activeCell="B5" sqref="B5:M5"/>
    </sheetView>
  </sheetViews>
  <sheetFormatPr defaultRowHeight="15.75" x14ac:dyDescent="0.2"/>
  <cols>
    <col min="1" max="1" width="1.28515625" style="18" customWidth="1"/>
    <col min="2" max="2" width="6.140625" style="18" customWidth="1"/>
    <col min="3" max="3" width="53.7109375" style="18" bestFit="1" customWidth="1"/>
    <col min="4" max="4" width="17.140625" style="18" customWidth="1"/>
    <col min="5" max="5" width="17.140625" style="236" customWidth="1"/>
    <col min="6" max="6" width="20.42578125" style="18" customWidth="1"/>
    <col min="7" max="7" width="16.7109375" style="18" customWidth="1"/>
    <col min="8" max="9" width="16.7109375" style="236" customWidth="1"/>
    <col min="10" max="12" width="16.7109375" style="18" customWidth="1"/>
    <col min="13" max="13" width="23.28515625" style="18" customWidth="1"/>
    <col min="14" max="16384" width="9.140625" style="18"/>
  </cols>
  <sheetData>
    <row r="2" spans="2:13" s="82" customFormat="1" x14ac:dyDescent="0.25">
      <c r="B2" s="503" t="s">
        <v>120</v>
      </c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</row>
    <row r="3" spans="2:13" s="32" customFormat="1" x14ac:dyDescent="0.25"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</row>
    <row r="4" spans="2:13" s="32" customFormat="1" x14ac:dyDescent="0.25">
      <c r="B4" s="503" t="s">
        <v>188</v>
      </c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</row>
    <row r="5" spans="2:13" s="19" customFormat="1" x14ac:dyDescent="0.25">
      <c r="B5" s="503" t="s">
        <v>195</v>
      </c>
      <c r="C5" s="503"/>
      <c r="D5" s="503"/>
      <c r="E5" s="503"/>
      <c r="F5" s="503"/>
      <c r="G5" s="503"/>
      <c r="H5" s="503"/>
      <c r="I5" s="503"/>
      <c r="J5" s="503"/>
      <c r="K5" s="503"/>
      <c r="L5" s="503"/>
      <c r="M5" s="503"/>
    </row>
    <row r="7" spans="2:13" x14ac:dyDescent="0.25">
      <c r="L7" s="31" t="s">
        <v>1</v>
      </c>
    </row>
    <row r="8" spans="2:13" x14ac:dyDescent="0.25">
      <c r="M8" s="31"/>
    </row>
    <row r="9" spans="2:13" x14ac:dyDescent="0.25">
      <c r="M9" s="31"/>
    </row>
    <row r="10" spans="2:13" ht="16.5" thickBot="1" x14ac:dyDescent="0.3">
      <c r="M10" s="31"/>
    </row>
    <row r="11" spans="2:13" x14ac:dyDescent="0.2">
      <c r="B11" s="492" t="s">
        <v>2</v>
      </c>
      <c r="C11" s="495" t="s">
        <v>3</v>
      </c>
      <c r="D11" s="495" t="s">
        <v>98</v>
      </c>
      <c r="E11" s="391"/>
      <c r="F11" s="504" t="s">
        <v>187</v>
      </c>
      <c r="G11" s="504"/>
      <c r="H11" s="504"/>
      <c r="I11" s="504"/>
      <c r="J11" s="504"/>
      <c r="K11" s="504"/>
      <c r="L11" s="498" t="s">
        <v>5</v>
      </c>
    </row>
    <row r="12" spans="2:13" ht="15.75" customHeight="1" x14ac:dyDescent="0.2">
      <c r="B12" s="493"/>
      <c r="C12" s="496"/>
      <c r="D12" s="496"/>
      <c r="E12" s="506"/>
      <c r="F12" s="506" t="s">
        <v>372</v>
      </c>
      <c r="G12" s="506" t="s">
        <v>373</v>
      </c>
      <c r="H12" s="506" t="s">
        <v>310</v>
      </c>
      <c r="I12" s="506" t="s">
        <v>311</v>
      </c>
      <c r="J12" s="506" t="s">
        <v>374</v>
      </c>
      <c r="K12" s="506" t="s">
        <v>375</v>
      </c>
      <c r="L12" s="499"/>
    </row>
    <row r="13" spans="2:13" ht="31.5" customHeight="1" x14ac:dyDescent="0.2">
      <c r="B13" s="493"/>
      <c r="C13" s="496"/>
      <c r="D13" s="496"/>
      <c r="E13" s="506"/>
      <c r="F13" s="506"/>
      <c r="G13" s="506"/>
      <c r="H13" s="506"/>
      <c r="I13" s="506"/>
      <c r="J13" s="506"/>
      <c r="K13" s="506"/>
      <c r="L13" s="499"/>
    </row>
    <row r="14" spans="2:13" x14ac:dyDescent="0.2">
      <c r="B14" s="210">
        <v>1</v>
      </c>
      <c r="C14" s="221" t="s">
        <v>99</v>
      </c>
      <c r="D14" s="220"/>
      <c r="E14" s="86"/>
      <c r="F14" s="482">
        <v>137.55866478211632</v>
      </c>
      <c r="G14" s="86">
        <f>F24</f>
        <v>138.99747354030345</v>
      </c>
      <c r="H14" s="86">
        <f>G24</f>
        <v>139.50958579030345</v>
      </c>
      <c r="I14" s="86">
        <f>H24</f>
        <v>139.51401430030344</v>
      </c>
      <c r="J14" s="86">
        <f>G24</f>
        <v>139.50958579030345</v>
      </c>
      <c r="K14" s="86">
        <f t="shared" ref="K14" si="0">J24</f>
        <v>139.51551430030344</v>
      </c>
      <c r="L14" s="26"/>
    </row>
    <row r="15" spans="2:13" x14ac:dyDescent="0.2">
      <c r="B15" s="210"/>
      <c r="C15" s="221"/>
      <c r="D15" s="220"/>
      <c r="E15" s="340"/>
      <c r="F15" s="86"/>
      <c r="G15" s="86"/>
      <c r="H15" s="86"/>
      <c r="I15" s="86"/>
      <c r="J15" s="86"/>
      <c r="K15" s="86"/>
      <c r="L15" s="26"/>
    </row>
    <row r="16" spans="2:13" x14ac:dyDescent="0.2">
      <c r="B16" s="209">
        <v>2</v>
      </c>
      <c r="C16" s="221" t="s">
        <v>170</v>
      </c>
      <c r="D16" s="220"/>
      <c r="E16" s="86"/>
      <c r="F16" s="482">
        <f>'F4'!J18</f>
        <v>8.8961150448986537</v>
      </c>
      <c r="G16" s="482">
        <f>'F4'!K18</f>
        <v>2.97</v>
      </c>
      <c r="H16" s="482">
        <v>1.4761700000000001E-2</v>
      </c>
      <c r="I16" s="482">
        <v>5.0000000000000001E-3</v>
      </c>
      <c r="J16" s="86">
        <f>H16+I16</f>
        <v>1.97617E-2</v>
      </c>
      <c r="K16" s="86">
        <f>[7]Workings!S15</f>
        <v>0</v>
      </c>
      <c r="L16" s="26"/>
    </row>
    <row r="17" spans="2:12" x14ac:dyDescent="0.2">
      <c r="B17" s="209"/>
      <c r="C17" s="221"/>
      <c r="D17" s="220"/>
      <c r="E17" s="340"/>
      <c r="F17" s="86"/>
      <c r="G17" s="86"/>
      <c r="H17" s="86"/>
      <c r="I17" s="86"/>
      <c r="J17" s="86"/>
      <c r="K17" s="86"/>
      <c r="L17" s="26"/>
    </row>
    <row r="18" spans="2:12" x14ac:dyDescent="0.2">
      <c r="B18" s="209">
        <v>3</v>
      </c>
      <c r="C18" s="221" t="s">
        <v>189</v>
      </c>
      <c r="D18" s="215"/>
      <c r="E18" s="445"/>
      <c r="F18" s="86">
        <f>F16*30%</f>
        <v>2.6688345134695961</v>
      </c>
      <c r="G18" s="86">
        <f>G16*30%</f>
        <v>0.89100000000000001</v>
      </c>
      <c r="H18" s="86">
        <f t="shared" ref="H18:I18" si="1">H16*30%</f>
        <v>4.4285100000000001E-3</v>
      </c>
      <c r="I18" s="86">
        <f t="shared" si="1"/>
        <v>1.5E-3</v>
      </c>
      <c r="J18" s="86">
        <f t="shared" ref="J18:K18" si="2">J16*30%</f>
        <v>5.9285099999999997E-3</v>
      </c>
      <c r="K18" s="86">
        <f t="shared" si="2"/>
        <v>0</v>
      </c>
      <c r="L18" s="26"/>
    </row>
    <row r="19" spans="2:12" s="216" customFormat="1" x14ac:dyDescent="0.2">
      <c r="B19" s="209"/>
      <c r="C19" s="221"/>
      <c r="D19" s="215"/>
      <c r="E19" s="215"/>
      <c r="F19" s="86"/>
      <c r="G19" s="86"/>
      <c r="H19" s="86"/>
      <c r="I19" s="86"/>
      <c r="J19" s="86"/>
      <c r="K19" s="86"/>
      <c r="L19" s="26"/>
    </row>
    <row r="20" spans="2:12" s="216" customFormat="1" ht="31.5" x14ac:dyDescent="0.2">
      <c r="B20" s="209">
        <v>4</v>
      </c>
      <c r="C20" s="221" t="s">
        <v>190</v>
      </c>
      <c r="D20" s="215"/>
      <c r="E20" s="215"/>
      <c r="F20" s="86">
        <v>0</v>
      </c>
      <c r="G20" s="86">
        <v>0</v>
      </c>
      <c r="H20" s="86"/>
      <c r="I20" s="86"/>
      <c r="J20" s="86">
        <v>0</v>
      </c>
      <c r="K20" s="86">
        <v>0</v>
      </c>
      <c r="L20" s="26"/>
    </row>
    <row r="21" spans="2:12" s="216" customFormat="1" x14ac:dyDescent="0.2">
      <c r="B21" s="209"/>
      <c r="C21" s="221"/>
      <c r="D21" s="215"/>
      <c r="E21" s="215"/>
      <c r="F21" s="86"/>
      <c r="G21" s="86"/>
      <c r="H21" s="86"/>
      <c r="I21" s="86"/>
      <c r="J21" s="86"/>
      <c r="K21" s="86"/>
      <c r="L21" s="26"/>
    </row>
    <row r="22" spans="2:12" s="216" customFormat="1" ht="31.5" x14ac:dyDescent="0.2">
      <c r="B22" s="209">
        <v>5</v>
      </c>
      <c r="C22" s="221" t="s">
        <v>191</v>
      </c>
      <c r="D22" s="215"/>
      <c r="E22" s="446"/>
      <c r="F22" s="482">
        <v>1.2300257552824636</v>
      </c>
      <c r="G22" s="482">
        <v>0.37888775000000002</v>
      </c>
      <c r="H22" s="86">
        <f>[7]Workings!Q31</f>
        <v>0</v>
      </c>
      <c r="I22" s="86">
        <f>[7]Workings!R31</f>
        <v>0</v>
      </c>
      <c r="J22" s="86">
        <f>[7]Workings!Q31</f>
        <v>0</v>
      </c>
      <c r="K22" s="86">
        <f>[7]Workings!R31</f>
        <v>0</v>
      </c>
      <c r="L22" s="26"/>
    </row>
    <row r="23" spans="2:12" x14ac:dyDescent="0.2">
      <c r="B23" s="209"/>
      <c r="C23" s="221"/>
      <c r="D23" s="220"/>
      <c r="E23" s="340"/>
      <c r="F23" s="86"/>
      <c r="G23" s="86"/>
      <c r="H23" s="86"/>
      <c r="I23" s="86"/>
      <c r="J23" s="86"/>
      <c r="K23" s="86"/>
      <c r="L23" s="26"/>
    </row>
    <row r="24" spans="2:12" x14ac:dyDescent="0.2">
      <c r="B24" s="209">
        <v>6</v>
      </c>
      <c r="C24" s="221" t="s">
        <v>100</v>
      </c>
      <c r="D24" s="219" t="s">
        <v>192</v>
      </c>
      <c r="E24" s="86"/>
      <c r="F24" s="86">
        <f>F14+F18-F20-F22</f>
        <v>138.99747354030345</v>
      </c>
      <c r="G24" s="86">
        <f t="shared" ref="G24:K24" si="3">G14+G18-G20-G22</f>
        <v>139.50958579030345</v>
      </c>
      <c r="H24" s="86">
        <f t="shared" si="3"/>
        <v>139.51401430030344</v>
      </c>
      <c r="I24" s="86">
        <f t="shared" si="3"/>
        <v>139.51551430030344</v>
      </c>
      <c r="J24" s="86">
        <f t="shared" si="3"/>
        <v>139.51551430030344</v>
      </c>
      <c r="K24" s="86">
        <f t="shared" si="3"/>
        <v>139.51551430030344</v>
      </c>
      <c r="L24" s="26"/>
    </row>
    <row r="25" spans="2:12" x14ac:dyDescent="0.2">
      <c r="B25" s="209"/>
      <c r="C25" s="221"/>
      <c r="D25" s="220"/>
      <c r="E25" s="340"/>
      <c r="F25" s="86"/>
      <c r="G25" s="86"/>
      <c r="H25" s="86"/>
      <c r="I25" s="86"/>
      <c r="J25" s="86"/>
      <c r="K25" s="86"/>
      <c r="L25" s="26"/>
    </row>
    <row r="26" spans="2:12" x14ac:dyDescent="0.2">
      <c r="B26" s="209"/>
      <c r="C26" s="217" t="s">
        <v>101</v>
      </c>
      <c r="D26" s="220"/>
      <c r="E26" s="340"/>
      <c r="F26" s="86"/>
      <c r="G26" s="86"/>
      <c r="H26" s="86"/>
      <c r="I26" s="86"/>
      <c r="J26" s="86"/>
      <c r="K26" s="86"/>
      <c r="L26" s="26"/>
    </row>
    <row r="27" spans="2:12" x14ac:dyDescent="0.2">
      <c r="B27" s="209"/>
      <c r="C27" s="221"/>
      <c r="D27" s="220"/>
      <c r="E27" s="340"/>
      <c r="F27" s="86"/>
      <c r="G27" s="86"/>
      <c r="H27" s="86"/>
      <c r="I27" s="86"/>
      <c r="J27" s="86"/>
      <c r="K27" s="86"/>
      <c r="L27" s="26"/>
    </row>
    <row r="28" spans="2:12" x14ac:dyDescent="0.2">
      <c r="B28" s="209">
        <v>7</v>
      </c>
      <c r="C28" s="221" t="s">
        <v>102</v>
      </c>
      <c r="D28" s="214" t="s">
        <v>193</v>
      </c>
      <c r="E28" s="86"/>
      <c r="F28" s="86">
        <f>15.5%*F14</f>
        <v>21.321593041228031</v>
      </c>
      <c r="G28" s="86">
        <f t="shared" ref="G28:K28" si="4">15.5%*G14</f>
        <v>21.544608398747034</v>
      </c>
      <c r="H28" s="86">
        <f>15.5%*H14/2</f>
        <v>10.811992898748517</v>
      </c>
      <c r="I28" s="86">
        <f>15.5%*I14/2</f>
        <v>10.812336108273517</v>
      </c>
      <c r="J28" s="86">
        <f t="shared" si="4"/>
        <v>21.623985797497035</v>
      </c>
      <c r="K28" s="86">
        <f t="shared" si="4"/>
        <v>21.624904716547032</v>
      </c>
      <c r="L28" s="26"/>
    </row>
    <row r="29" spans="2:12" x14ac:dyDescent="0.2">
      <c r="B29" s="209"/>
      <c r="C29" s="221"/>
      <c r="D29" s="220"/>
      <c r="E29" s="340"/>
      <c r="F29" s="86"/>
      <c r="G29" s="86"/>
      <c r="H29" s="86"/>
      <c r="I29" s="86"/>
      <c r="J29" s="86"/>
      <c r="K29" s="86"/>
      <c r="L29" s="26"/>
    </row>
    <row r="30" spans="2:12" x14ac:dyDescent="0.2">
      <c r="B30" s="209">
        <v>8</v>
      </c>
      <c r="C30" s="221" t="s">
        <v>103</v>
      </c>
      <c r="D30" s="213" t="s">
        <v>194</v>
      </c>
      <c r="E30" s="86"/>
      <c r="F30" s="86">
        <f>(F18-F22)/2*15.5%</f>
        <v>0.11150767875950277</v>
      </c>
      <c r="G30" s="86">
        <f>(G18-G22)/2*15.5%</f>
        <v>3.9688699374999997E-2</v>
      </c>
      <c r="H30" s="86">
        <f t="shared" ref="H30:I30" si="5">(H18-H22)/2*15.5%</f>
        <v>3.4320952499999999E-4</v>
      </c>
      <c r="I30" s="86">
        <f t="shared" si="5"/>
        <v>1.1625000000000001E-4</v>
      </c>
      <c r="J30" s="86">
        <f t="shared" ref="J30:K30" si="6">(J18-J22)/2*15.5%</f>
        <v>4.5945952499999997E-4</v>
      </c>
      <c r="K30" s="86">
        <f t="shared" si="6"/>
        <v>0</v>
      </c>
      <c r="L30" s="26"/>
    </row>
    <row r="31" spans="2:12" x14ac:dyDescent="0.2">
      <c r="B31" s="209"/>
      <c r="C31" s="221"/>
      <c r="D31" s="213"/>
      <c r="E31" s="213"/>
      <c r="F31" s="86"/>
      <c r="G31" s="86"/>
      <c r="H31" s="86"/>
      <c r="I31" s="86"/>
      <c r="J31" s="86"/>
      <c r="K31" s="86"/>
      <c r="L31" s="26"/>
    </row>
    <row r="32" spans="2:12" s="41" customFormat="1" x14ac:dyDescent="0.2">
      <c r="B32" s="208">
        <v>9</v>
      </c>
      <c r="C32" s="217" t="s">
        <v>104</v>
      </c>
      <c r="D32" s="212" t="s">
        <v>105</v>
      </c>
      <c r="E32" s="211"/>
      <c r="F32" s="211">
        <f>F28+F30</f>
        <v>21.433100719987532</v>
      </c>
      <c r="G32" s="211">
        <f>G28+G30</f>
        <v>21.584297098122033</v>
      </c>
      <c r="H32" s="211">
        <f t="shared" ref="H32:I32" si="7">H28+H30</f>
        <v>10.812336108273518</v>
      </c>
      <c r="I32" s="211">
        <f t="shared" si="7"/>
        <v>10.812452358273516</v>
      </c>
      <c r="J32" s="211">
        <f>J28+J30</f>
        <v>21.624445257022035</v>
      </c>
      <c r="K32" s="211">
        <f>K28+K30</f>
        <v>21.624904716547032</v>
      </c>
      <c r="L32" s="29"/>
    </row>
    <row r="33" spans="2:13" ht="16.5" thickBot="1" x14ac:dyDescent="0.25">
      <c r="B33" s="207"/>
      <c r="C33" s="206"/>
      <c r="D33" s="205"/>
      <c r="E33" s="205"/>
      <c r="F33" s="204"/>
      <c r="G33" s="204"/>
      <c r="H33" s="204"/>
      <c r="I33" s="204"/>
      <c r="J33" s="204"/>
      <c r="K33" s="204"/>
      <c r="L33" s="203"/>
    </row>
    <row r="34" spans="2:13" x14ac:dyDescent="0.25">
      <c r="M34" s="31"/>
    </row>
    <row r="35" spans="2:13" x14ac:dyDescent="0.25">
      <c r="M35" s="31"/>
    </row>
  </sheetData>
  <mergeCells count="16">
    <mergeCell ref="B2:M2"/>
    <mergeCell ref="B3:M3"/>
    <mergeCell ref="B4:M4"/>
    <mergeCell ref="B11:B13"/>
    <mergeCell ref="C11:C13"/>
    <mergeCell ref="D11:D13"/>
    <mergeCell ref="F11:K11"/>
    <mergeCell ref="L11:L13"/>
    <mergeCell ref="F12:F13"/>
    <mergeCell ref="G12:G13"/>
    <mergeCell ref="J12:J13"/>
    <mergeCell ref="K12:K13"/>
    <mergeCell ref="B5:M5"/>
    <mergeCell ref="E12:E13"/>
    <mergeCell ref="H12:H13"/>
    <mergeCell ref="I12:I13"/>
  </mergeCells>
  <phoneticPr fontId="0" type="noConversion"/>
  <pageMargins left="0.75" right="0.75" top="1" bottom="1" header="0.5" footer="0.5"/>
  <pageSetup paperSize="9" scale="4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5"/>
  <sheetViews>
    <sheetView showGridLines="0" zoomScale="75" workbookViewId="0">
      <selection activeCell="E14" sqref="E14"/>
    </sheetView>
  </sheetViews>
  <sheetFormatPr defaultRowHeight="15.75" x14ac:dyDescent="0.25"/>
  <cols>
    <col min="1" max="1" width="4.140625" style="19" customWidth="1"/>
    <col min="2" max="2" width="6.28515625" style="19" customWidth="1"/>
    <col min="3" max="3" width="57.42578125" style="19" customWidth="1"/>
    <col min="4" max="5" width="20.7109375" style="19" customWidth="1"/>
    <col min="6" max="12" width="16.7109375" style="19" customWidth="1"/>
    <col min="13" max="16384" width="9.140625" style="19"/>
  </cols>
  <sheetData>
    <row r="1" spans="2:13" x14ac:dyDescent="0.25">
      <c r="B1" s="10"/>
    </row>
    <row r="2" spans="2:13" s="82" customFormat="1" x14ac:dyDescent="0.25">
      <c r="B2" s="503" t="s">
        <v>120</v>
      </c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</row>
    <row r="3" spans="2:13" s="32" customFormat="1" x14ac:dyDescent="0.25"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</row>
    <row r="4" spans="2:13" s="32" customFormat="1" x14ac:dyDescent="0.25">
      <c r="B4" s="503" t="s">
        <v>175</v>
      </c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</row>
    <row r="5" spans="2:13" x14ac:dyDescent="0.25">
      <c r="B5" s="615" t="s">
        <v>176</v>
      </c>
      <c r="C5" s="615"/>
      <c r="D5" s="615"/>
      <c r="E5" s="615"/>
      <c r="F5" s="615"/>
      <c r="G5" s="615"/>
      <c r="H5" s="615"/>
      <c r="I5" s="615"/>
      <c r="J5" s="615"/>
      <c r="K5" s="615"/>
      <c r="L5" s="615"/>
    </row>
    <row r="6" spans="2:13" x14ac:dyDescent="0.25">
      <c r="B6" s="9"/>
      <c r="C6" s="9"/>
    </row>
    <row r="7" spans="2:13" ht="16.5" thickBot="1" x14ac:dyDescent="0.3">
      <c r="B7" s="197"/>
      <c r="C7" s="31"/>
      <c r="I7" s="31"/>
      <c r="K7" s="36" t="s">
        <v>1</v>
      </c>
    </row>
    <row r="8" spans="2:13" s="32" customFormat="1" x14ac:dyDescent="0.25">
      <c r="B8" s="492" t="s">
        <v>2</v>
      </c>
      <c r="C8" s="495" t="s">
        <v>3</v>
      </c>
      <c r="D8" s="398"/>
      <c r="E8" s="616" t="s">
        <v>187</v>
      </c>
      <c r="F8" s="616"/>
      <c r="G8" s="616"/>
      <c r="H8" s="616"/>
      <c r="I8" s="616"/>
      <c r="J8" s="616"/>
      <c r="K8" s="498" t="s">
        <v>5</v>
      </c>
    </row>
    <row r="9" spans="2:13" s="33" customFormat="1" ht="29.25" customHeight="1" x14ac:dyDescent="0.2">
      <c r="B9" s="493"/>
      <c r="C9" s="496"/>
      <c r="D9" s="506"/>
      <c r="E9" s="506" t="s">
        <v>372</v>
      </c>
      <c r="F9" s="506" t="s">
        <v>373</v>
      </c>
      <c r="G9" s="506" t="s">
        <v>310</v>
      </c>
      <c r="H9" s="506" t="s">
        <v>311</v>
      </c>
      <c r="I9" s="506" t="s">
        <v>374</v>
      </c>
      <c r="J9" s="506" t="s">
        <v>375</v>
      </c>
      <c r="K9" s="499"/>
    </row>
    <row r="10" spans="2:13" s="36" customFormat="1" ht="15.75" customHeight="1" x14ac:dyDescent="0.25">
      <c r="B10" s="493"/>
      <c r="C10" s="496"/>
      <c r="D10" s="506"/>
      <c r="E10" s="506"/>
      <c r="F10" s="506"/>
      <c r="G10" s="506"/>
      <c r="H10" s="506"/>
      <c r="I10" s="506"/>
      <c r="J10" s="506"/>
      <c r="K10" s="499"/>
    </row>
    <row r="11" spans="2:13" s="36" customFormat="1" ht="13.5" customHeight="1" x14ac:dyDescent="0.25">
      <c r="B11" s="198"/>
      <c r="C11" s="196"/>
      <c r="D11" s="196"/>
      <c r="E11" s="196"/>
      <c r="F11" s="196"/>
      <c r="G11" s="196"/>
      <c r="H11" s="196"/>
      <c r="I11" s="196"/>
      <c r="J11" s="195"/>
      <c r="K11" s="62"/>
    </row>
    <row r="12" spans="2:13" s="36" customFormat="1" ht="15.75" customHeight="1" x14ac:dyDescent="0.25">
      <c r="B12" s="61">
        <v>1</v>
      </c>
      <c r="C12" s="193" t="s">
        <v>177</v>
      </c>
      <c r="D12" s="193"/>
      <c r="E12" s="193"/>
      <c r="F12" s="193"/>
      <c r="G12" s="193"/>
      <c r="H12" s="193"/>
      <c r="I12" s="193"/>
      <c r="J12" s="195"/>
      <c r="K12" s="62"/>
    </row>
    <row r="13" spans="2:13" s="36" customFormat="1" ht="15.75" customHeight="1" x14ac:dyDescent="0.25">
      <c r="B13" s="61">
        <v>2</v>
      </c>
      <c r="C13" s="193" t="s">
        <v>178</v>
      </c>
      <c r="D13" s="193"/>
      <c r="E13" s="193"/>
      <c r="F13" s="193"/>
      <c r="G13" s="193"/>
      <c r="H13" s="193"/>
      <c r="I13" s="193"/>
      <c r="J13" s="195"/>
      <c r="K13" s="62"/>
    </row>
    <row r="14" spans="2:13" s="36" customFormat="1" ht="15.75" customHeight="1" x14ac:dyDescent="0.25">
      <c r="B14" s="61">
        <v>3</v>
      </c>
      <c r="C14" s="193" t="s">
        <v>179</v>
      </c>
      <c r="D14" s="85"/>
      <c r="E14" s="85">
        <v>1.98189E-2</v>
      </c>
      <c r="F14" s="85">
        <v>1.98213E-2</v>
      </c>
      <c r="G14" s="85">
        <v>0.1614599137843889</v>
      </c>
      <c r="H14" s="85">
        <v>0.1614599137843889</v>
      </c>
      <c r="I14" s="85">
        <f>G14+H14</f>
        <v>0.3229198275687778</v>
      </c>
      <c r="J14" s="85">
        <v>0.43781024569288851</v>
      </c>
      <c r="K14" s="85"/>
    </row>
    <row r="15" spans="2:13" s="36" customFormat="1" ht="15.75" customHeight="1" x14ac:dyDescent="0.25">
      <c r="B15" s="61">
        <v>4</v>
      </c>
      <c r="C15" s="193" t="s">
        <v>180</v>
      </c>
      <c r="D15" s="193"/>
      <c r="E15" s="193"/>
      <c r="F15" s="193"/>
      <c r="G15" s="193"/>
      <c r="H15" s="193"/>
      <c r="I15" s="193"/>
      <c r="J15" s="195"/>
      <c r="K15" s="62"/>
    </row>
    <row r="16" spans="2:13" s="36" customFormat="1" ht="15.75" customHeight="1" x14ac:dyDescent="0.25">
      <c r="B16" s="61">
        <v>5</v>
      </c>
      <c r="C16" s="193" t="s">
        <v>181</v>
      </c>
      <c r="D16" s="193"/>
      <c r="E16" s="193"/>
      <c r="F16" s="193"/>
      <c r="G16" s="193"/>
      <c r="H16" s="193"/>
      <c r="I16" s="193"/>
      <c r="J16" s="195"/>
      <c r="K16" s="62"/>
    </row>
    <row r="17" spans="2:11" s="36" customFormat="1" ht="15.75" customHeight="1" x14ac:dyDescent="0.25">
      <c r="B17" s="61">
        <v>6</v>
      </c>
      <c r="C17" s="191" t="s">
        <v>182</v>
      </c>
      <c r="D17" s="191"/>
      <c r="E17" s="191"/>
      <c r="F17" s="191"/>
      <c r="G17" s="191"/>
      <c r="H17" s="191"/>
      <c r="I17" s="191"/>
      <c r="J17" s="195"/>
      <c r="K17" s="62"/>
    </row>
    <row r="18" spans="2:11" s="36" customFormat="1" ht="15.75" customHeight="1" x14ac:dyDescent="0.25">
      <c r="B18" s="61">
        <v>7</v>
      </c>
      <c r="C18" s="191" t="s">
        <v>183</v>
      </c>
      <c r="D18" s="191"/>
      <c r="E18" s="191"/>
      <c r="F18" s="191"/>
      <c r="G18" s="191"/>
      <c r="H18" s="191"/>
      <c r="I18" s="191"/>
      <c r="J18" s="195"/>
      <c r="K18" s="62"/>
    </row>
    <row r="19" spans="2:11" ht="15.75" customHeight="1" x14ac:dyDescent="0.25">
      <c r="B19" s="61">
        <v>8</v>
      </c>
      <c r="C19" s="191" t="s">
        <v>184</v>
      </c>
      <c r="D19" s="191"/>
      <c r="E19" s="191"/>
      <c r="F19" s="191"/>
      <c r="G19" s="191"/>
      <c r="H19" s="191"/>
      <c r="I19" s="191"/>
      <c r="J19" s="195"/>
      <c r="K19" s="62"/>
    </row>
    <row r="20" spans="2:11" ht="15.75" customHeight="1" x14ac:dyDescent="0.25">
      <c r="B20" s="61">
        <v>9</v>
      </c>
      <c r="C20" s="191" t="s">
        <v>185</v>
      </c>
      <c r="D20" s="191"/>
      <c r="E20" s="191"/>
      <c r="F20" s="191"/>
      <c r="G20" s="191"/>
      <c r="H20" s="191"/>
      <c r="I20" s="191"/>
      <c r="J20" s="195"/>
      <c r="K20" s="62"/>
    </row>
    <row r="21" spans="2:11" ht="15.75" customHeight="1" x14ac:dyDescent="0.25">
      <c r="B21" s="61">
        <v>10</v>
      </c>
      <c r="C21" s="191" t="s">
        <v>186</v>
      </c>
      <c r="D21" s="191"/>
      <c r="E21" s="191"/>
      <c r="F21" s="191"/>
      <c r="G21" s="191"/>
      <c r="H21" s="191"/>
      <c r="I21" s="191"/>
      <c r="J21" s="195"/>
      <c r="K21" s="62"/>
    </row>
    <row r="22" spans="2:11" ht="15.75" customHeight="1" x14ac:dyDescent="0.25">
      <c r="B22" s="61">
        <v>11</v>
      </c>
      <c r="C22" s="192" t="s">
        <v>307</v>
      </c>
      <c r="D22" s="447"/>
      <c r="E22" s="192"/>
      <c r="F22" s="192"/>
      <c r="G22" s="192"/>
      <c r="H22" s="192"/>
      <c r="I22" s="192"/>
      <c r="J22" s="195"/>
      <c r="K22" s="62"/>
    </row>
    <row r="23" spans="2:11" ht="15.75" customHeight="1" x14ac:dyDescent="0.25">
      <c r="B23" s="61"/>
      <c r="C23" s="194"/>
      <c r="D23" s="194"/>
      <c r="E23" s="194"/>
      <c r="F23" s="194"/>
      <c r="G23" s="194"/>
      <c r="H23" s="194"/>
      <c r="I23" s="194"/>
      <c r="J23" s="195"/>
      <c r="K23" s="62"/>
    </row>
    <row r="24" spans="2:11" s="5" customFormat="1" ht="16.5" thickBot="1" x14ac:dyDescent="0.3">
      <c r="B24" s="66"/>
      <c r="C24" s="199" t="s">
        <v>56</v>
      </c>
      <c r="D24" s="202">
        <f>SUM(D12:D22)</f>
        <v>0</v>
      </c>
      <c r="E24" s="202">
        <f t="shared" ref="E24:J24" si="0">SUM(E12:E22)</f>
        <v>1.98189E-2</v>
      </c>
      <c r="F24" s="202">
        <f t="shared" si="0"/>
        <v>1.98213E-2</v>
      </c>
      <c r="G24" s="202">
        <f t="shared" si="0"/>
        <v>0.1614599137843889</v>
      </c>
      <c r="H24" s="202">
        <f t="shared" si="0"/>
        <v>0.1614599137843889</v>
      </c>
      <c r="I24" s="202">
        <f t="shared" si="0"/>
        <v>0.3229198275687778</v>
      </c>
      <c r="J24" s="202">
        <f t="shared" si="0"/>
        <v>0.43781024569288851</v>
      </c>
      <c r="K24" s="200"/>
    </row>
    <row r="25" spans="2:11" s="5" customFormat="1" x14ac:dyDescent="0.25">
      <c r="B25" s="201"/>
      <c r="C25" s="185"/>
      <c r="D25" s="185"/>
      <c r="E25" s="185"/>
      <c r="F25" s="185"/>
      <c r="G25" s="185"/>
      <c r="H25" s="185"/>
      <c r="I25" s="185"/>
      <c r="J25" s="185"/>
      <c r="K25" s="185"/>
    </row>
  </sheetData>
  <mergeCells count="15">
    <mergeCell ref="B2:M2"/>
    <mergeCell ref="B3:M3"/>
    <mergeCell ref="B4:M4"/>
    <mergeCell ref="B5:L5"/>
    <mergeCell ref="C8:C10"/>
    <mergeCell ref="B8:B10"/>
    <mergeCell ref="K8:K10"/>
    <mergeCell ref="E8:J8"/>
    <mergeCell ref="E9:E10"/>
    <mergeCell ref="F9:F10"/>
    <mergeCell ref="I9:I10"/>
    <mergeCell ref="J9:J10"/>
    <mergeCell ref="D9:D10"/>
    <mergeCell ref="G9:G10"/>
    <mergeCell ref="H9:H10"/>
  </mergeCells>
  <phoneticPr fontId="0" type="noConversion"/>
  <pageMargins left="0.75" right="0.75" top="1" bottom="1" header="0.5" footer="0.5"/>
  <pageSetup paperSize="9"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2:L40"/>
  <sheetViews>
    <sheetView showGridLines="0" zoomScale="85" zoomScaleNormal="85" workbookViewId="0">
      <selection activeCell="E9" sqref="E9:E10"/>
    </sheetView>
  </sheetViews>
  <sheetFormatPr defaultRowHeight="15.75" x14ac:dyDescent="0.2"/>
  <cols>
    <col min="1" max="1" width="3.85546875" style="18" customWidth="1"/>
    <col min="2" max="2" width="7" style="18" customWidth="1"/>
    <col min="3" max="3" width="63.5703125" style="18" bestFit="1" customWidth="1"/>
    <col min="4" max="4" width="16.7109375" style="18" customWidth="1"/>
    <col min="5" max="5" width="16.7109375" style="236" customWidth="1"/>
    <col min="6" max="6" width="13.140625" style="18" bestFit="1" customWidth="1"/>
    <col min="7" max="7" width="16.7109375" style="18" customWidth="1"/>
    <col min="8" max="8" width="18.7109375" style="18" bestFit="1" customWidth="1"/>
    <col min="9" max="9" width="13.140625" style="1" bestFit="1" customWidth="1"/>
    <col min="10" max="10" width="16.7109375" style="18" customWidth="1"/>
    <col min="11" max="16384" width="9.140625" style="18"/>
  </cols>
  <sheetData>
    <row r="2" spans="2:12" x14ac:dyDescent="0.2">
      <c r="B2" s="501" t="s">
        <v>120</v>
      </c>
      <c r="C2" s="501"/>
      <c r="D2" s="501"/>
      <c r="E2" s="501"/>
      <c r="F2" s="501"/>
      <c r="G2" s="501"/>
      <c r="H2" s="501"/>
      <c r="I2" s="501"/>
      <c r="J2" s="501"/>
    </row>
    <row r="3" spans="2:12" x14ac:dyDescent="0.2">
      <c r="B3" s="501"/>
      <c r="C3" s="501"/>
      <c r="D3" s="501"/>
      <c r="E3" s="501"/>
      <c r="F3" s="501"/>
      <c r="G3" s="501"/>
      <c r="H3" s="501"/>
      <c r="I3" s="501"/>
      <c r="J3" s="501"/>
    </row>
    <row r="4" spans="2:12" s="19" customFormat="1" x14ac:dyDescent="0.25">
      <c r="B4" s="502" t="s">
        <v>268</v>
      </c>
      <c r="C4" s="502"/>
      <c r="D4" s="502"/>
      <c r="E4" s="502"/>
      <c r="F4" s="502"/>
      <c r="G4" s="502"/>
      <c r="H4" s="502"/>
      <c r="I4" s="502"/>
      <c r="J4" s="502"/>
    </row>
    <row r="5" spans="2:12" s="19" customFormat="1" x14ac:dyDescent="0.25">
      <c r="B5" s="503" t="s">
        <v>0</v>
      </c>
      <c r="C5" s="503"/>
      <c r="D5" s="503"/>
      <c r="E5" s="503"/>
      <c r="F5" s="503"/>
      <c r="G5" s="503"/>
      <c r="H5" s="503"/>
      <c r="I5" s="503"/>
      <c r="J5" s="503"/>
    </row>
    <row r="7" spans="2:12" ht="16.5" thickBot="1" x14ac:dyDescent="0.25">
      <c r="I7" s="20" t="s">
        <v>1</v>
      </c>
      <c r="J7" s="20"/>
    </row>
    <row r="8" spans="2:12" ht="37.5" customHeight="1" x14ac:dyDescent="0.2">
      <c r="B8" s="492" t="s">
        <v>2</v>
      </c>
      <c r="C8" s="495" t="s">
        <v>3</v>
      </c>
      <c r="D8" s="495" t="s">
        <v>4</v>
      </c>
      <c r="E8" s="504" t="s">
        <v>187</v>
      </c>
      <c r="F8" s="504"/>
      <c r="G8" s="504"/>
      <c r="H8" s="505"/>
      <c r="I8" s="18"/>
    </row>
    <row r="9" spans="2:12" x14ac:dyDescent="0.2">
      <c r="B9" s="493"/>
      <c r="C9" s="496"/>
      <c r="D9" s="496"/>
      <c r="E9" s="506" t="s">
        <v>363</v>
      </c>
      <c r="F9" s="506" t="s">
        <v>364</v>
      </c>
      <c r="G9" s="506" t="s">
        <v>366</v>
      </c>
      <c r="H9" s="507" t="s">
        <v>365</v>
      </c>
      <c r="I9" s="18"/>
    </row>
    <row r="10" spans="2:12" x14ac:dyDescent="0.2">
      <c r="B10" s="493"/>
      <c r="C10" s="496"/>
      <c r="D10" s="496"/>
      <c r="E10" s="506"/>
      <c r="F10" s="506"/>
      <c r="G10" s="506"/>
      <c r="H10" s="507"/>
      <c r="I10" s="18"/>
    </row>
    <row r="11" spans="2:12" s="23" customFormat="1" x14ac:dyDescent="0.2">
      <c r="B11" s="374"/>
      <c r="C11" s="371"/>
      <c r="D11" s="186"/>
      <c r="E11" s="186"/>
      <c r="F11" s="186"/>
      <c r="G11" s="186"/>
      <c r="H11" s="375"/>
    </row>
    <row r="12" spans="2:12" x14ac:dyDescent="0.2">
      <c r="B12" s="328">
        <v>1</v>
      </c>
      <c r="C12" s="323" t="s">
        <v>18</v>
      </c>
      <c r="D12" s="322" t="s">
        <v>269</v>
      </c>
      <c r="E12" s="372">
        <f>'F2.1 '!D50</f>
        <v>5.8124000000000002</v>
      </c>
      <c r="F12" s="372">
        <f>'F2.1 '!G50</f>
        <v>6.1382000000000003</v>
      </c>
      <c r="G12" s="372">
        <f>'F2.1 '!J50</f>
        <v>6.5102000000000011</v>
      </c>
      <c r="H12" s="376">
        <f>'F2.1 '!M50</f>
        <v>6.8624000000000001</v>
      </c>
      <c r="I12" s="18"/>
      <c r="J12" s="236"/>
      <c r="K12" s="236"/>
      <c r="L12" s="236"/>
    </row>
    <row r="13" spans="2:12" x14ac:dyDescent="0.2">
      <c r="B13" s="328">
        <v>2</v>
      </c>
      <c r="C13" s="323" t="s">
        <v>270</v>
      </c>
      <c r="D13" s="322"/>
      <c r="E13" s="372"/>
      <c r="F13" s="372"/>
      <c r="G13" s="372"/>
      <c r="H13" s="376"/>
      <c r="I13" s="18"/>
    </row>
    <row r="14" spans="2:12" x14ac:dyDescent="0.2">
      <c r="B14" s="329" t="s">
        <v>271</v>
      </c>
      <c r="C14" s="324" t="s">
        <v>272</v>
      </c>
      <c r="D14" s="322" t="s">
        <v>26</v>
      </c>
      <c r="E14" s="372">
        <f>'F5'!I30</f>
        <v>29.134024854036902</v>
      </c>
      <c r="F14" s="372">
        <f>'F5'!I41</f>
        <v>29.333967588402746</v>
      </c>
      <c r="G14" s="372">
        <f>'F5'!I74</f>
        <v>29.343346577628829</v>
      </c>
      <c r="H14" s="376">
        <f>'F5'!I84</f>
        <v>29.34380543206883</v>
      </c>
      <c r="I14" s="390"/>
      <c r="J14" s="236"/>
      <c r="K14" s="236"/>
      <c r="L14" s="236"/>
    </row>
    <row r="15" spans="2:12" x14ac:dyDescent="0.2">
      <c r="B15" s="329" t="s">
        <v>273</v>
      </c>
      <c r="C15" s="324" t="s">
        <v>274</v>
      </c>
      <c r="D15" s="322" t="s">
        <v>26</v>
      </c>
      <c r="E15" s="372">
        <v>0</v>
      </c>
      <c r="F15" s="372">
        <v>0</v>
      </c>
      <c r="G15" s="372">
        <v>0</v>
      </c>
      <c r="H15" s="376">
        <v>0</v>
      </c>
      <c r="I15" s="390"/>
    </row>
    <row r="16" spans="2:12" x14ac:dyDescent="0.2">
      <c r="B16" s="328">
        <v>3</v>
      </c>
      <c r="C16" s="323" t="s">
        <v>171</v>
      </c>
      <c r="D16" s="322" t="s">
        <v>29</v>
      </c>
      <c r="E16" s="372">
        <f>'F6'!F25</f>
        <v>45.982467330629511</v>
      </c>
      <c r="F16" s="372">
        <f>'F6'!G25</f>
        <v>41.037278566280897</v>
      </c>
      <c r="G16" s="372">
        <f>'F6'!H25</f>
        <v>38.213912005788224</v>
      </c>
      <c r="H16" s="376">
        <f>'F6'!I25</f>
        <v>34.507049968288271</v>
      </c>
      <c r="I16" s="390"/>
      <c r="J16" s="236"/>
      <c r="K16" s="236"/>
      <c r="L16" s="236"/>
    </row>
    <row r="17" spans="2:12" x14ac:dyDescent="0.2">
      <c r="B17" s="328">
        <v>4</v>
      </c>
      <c r="C17" s="325" t="s">
        <v>23</v>
      </c>
      <c r="D17" s="322" t="s">
        <v>29</v>
      </c>
      <c r="E17" s="372">
        <f ca="1">'F6'!F66</f>
        <v>2.0761415033935604</v>
      </c>
      <c r="F17" s="372">
        <f ca="1">'F6'!G66</f>
        <v>2.1075488997729388</v>
      </c>
      <c r="G17" s="372">
        <f ca="1">'F6'!H66</f>
        <v>2.062198201530073</v>
      </c>
      <c r="H17" s="376">
        <f ca="1">'F6'!I66</f>
        <v>2.0025029818559088</v>
      </c>
      <c r="I17" s="390"/>
      <c r="J17" s="236"/>
      <c r="K17" s="236"/>
      <c r="L17" s="236"/>
    </row>
    <row r="18" spans="2:12" x14ac:dyDescent="0.2">
      <c r="B18" s="328">
        <v>5</v>
      </c>
      <c r="C18" s="325" t="s">
        <v>107</v>
      </c>
      <c r="D18" s="322" t="s">
        <v>108</v>
      </c>
      <c r="E18" s="372">
        <v>0</v>
      </c>
      <c r="F18" s="372">
        <v>0</v>
      </c>
      <c r="G18" s="372">
        <v>0</v>
      </c>
      <c r="H18" s="376">
        <v>0</v>
      </c>
      <c r="I18" s="390"/>
    </row>
    <row r="19" spans="2:12" ht="40.5" customHeight="1" x14ac:dyDescent="0.2">
      <c r="B19" s="328">
        <v>7</v>
      </c>
      <c r="C19" s="325" t="s">
        <v>286</v>
      </c>
      <c r="D19" s="322"/>
      <c r="E19" s="471">
        <f>0.25%*'F5'!G18</f>
        <v>1.3855150300594221</v>
      </c>
      <c r="F19" s="372">
        <f>0.25%*'F5'!K18</f>
        <v>1.389224154971062</v>
      </c>
      <c r="G19" s="372">
        <f>0.25%*'F5'!W18</f>
        <v>1.3892735592210619</v>
      </c>
      <c r="H19" s="376">
        <f>0.25%*'F5'!AA18</f>
        <v>1.3892735592210619</v>
      </c>
      <c r="I19" s="390"/>
      <c r="J19" s="236"/>
      <c r="K19" s="236"/>
      <c r="L19" s="236"/>
    </row>
    <row r="20" spans="2:12" x14ac:dyDescent="0.2">
      <c r="B20" s="328">
        <v>8</v>
      </c>
      <c r="C20" s="325" t="s">
        <v>285</v>
      </c>
      <c r="D20" s="322"/>
      <c r="E20" s="372">
        <v>1.1722675</v>
      </c>
      <c r="F20" s="372">
        <v>6.9111339000000003</v>
      </c>
      <c r="G20" s="372">
        <f>F20</f>
        <v>6.9111339000000003</v>
      </c>
      <c r="H20" s="376">
        <f>F20</f>
        <v>6.9111339000000003</v>
      </c>
      <c r="I20" s="99"/>
      <c r="J20" s="236"/>
      <c r="K20" s="236"/>
      <c r="L20" s="236"/>
    </row>
    <row r="21" spans="2:12" x14ac:dyDescent="0.2">
      <c r="B21" s="328">
        <v>9</v>
      </c>
      <c r="C21" s="326" t="s">
        <v>24</v>
      </c>
      <c r="D21" s="229"/>
      <c r="E21" s="372">
        <f ca="1">SUM(E12,E14:E20)</f>
        <v>85.562816218119394</v>
      </c>
      <c r="F21" s="372">
        <f t="shared" ref="F21:H21" ca="1" si="0">SUM(F12,F14:F20)</f>
        <v>86.917353109427637</v>
      </c>
      <c r="G21" s="372">
        <f t="shared" ca="1" si="0"/>
        <v>84.430064244168179</v>
      </c>
      <c r="H21" s="372">
        <f t="shared" ca="1" si="0"/>
        <v>81.016165841434074</v>
      </c>
      <c r="I21" s="18"/>
    </row>
    <row r="22" spans="2:12" x14ac:dyDescent="0.2">
      <c r="B22" s="330">
        <v>11</v>
      </c>
      <c r="C22" s="323" t="s">
        <v>25</v>
      </c>
      <c r="D22" s="322" t="s">
        <v>275</v>
      </c>
      <c r="E22" s="372">
        <f>'F8'!F32</f>
        <v>21.433100719987532</v>
      </c>
      <c r="F22" s="372">
        <f>'F8'!G32</f>
        <v>21.584297098122033</v>
      </c>
      <c r="G22" s="372">
        <f>'F8'!J32</f>
        <v>21.624445257022035</v>
      </c>
      <c r="H22" s="376">
        <f>'F8'!K32</f>
        <v>21.624904716547032</v>
      </c>
      <c r="I22" s="18"/>
      <c r="J22" s="236"/>
      <c r="K22" s="236"/>
      <c r="L22" s="236"/>
    </row>
    <row r="23" spans="2:12" ht="30" customHeight="1" x14ac:dyDescent="0.2">
      <c r="B23" s="328">
        <v>12</v>
      </c>
      <c r="C23" s="326" t="s">
        <v>27</v>
      </c>
      <c r="D23" s="322"/>
      <c r="E23" s="372">
        <f ca="1">E21+E22</f>
        <v>106.99591693810693</v>
      </c>
      <c r="F23" s="372">
        <f t="shared" ref="F23:H23" ca="1" si="1">F21+F22</f>
        <v>108.50165020754967</v>
      </c>
      <c r="G23" s="372">
        <f t="shared" ca="1" si="1"/>
        <v>106.05450950119021</v>
      </c>
      <c r="H23" s="376">
        <f t="shared" ca="1" si="1"/>
        <v>102.64107055798111</v>
      </c>
      <c r="I23" s="18"/>
    </row>
    <row r="24" spans="2:12" x14ac:dyDescent="0.2">
      <c r="B24" s="328">
        <v>13</v>
      </c>
      <c r="C24" s="323" t="s">
        <v>28</v>
      </c>
      <c r="D24" s="322" t="s">
        <v>119</v>
      </c>
      <c r="E24" s="372">
        <f>'F9'!E24</f>
        <v>1.98189E-2</v>
      </c>
      <c r="F24" s="372">
        <f>'F9'!F24</f>
        <v>1.98213E-2</v>
      </c>
      <c r="G24" s="372">
        <f>'F9'!I24</f>
        <v>0.3229198275687778</v>
      </c>
      <c r="H24" s="376">
        <f>'F9'!J24</f>
        <v>0.43781024569288851</v>
      </c>
      <c r="I24" s="18"/>
      <c r="J24" s="236"/>
      <c r="K24" s="236"/>
      <c r="L24" s="236"/>
    </row>
    <row r="25" spans="2:12" x14ac:dyDescent="0.2">
      <c r="B25" s="327"/>
      <c r="C25" s="323" t="s">
        <v>30</v>
      </c>
      <c r="D25" s="322"/>
      <c r="E25" s="372"/>
      <c r="F25" s="372"/>
      <c r="G25" s="372"/>
      <c r="H25" s="376"/>
      <c r="I25" s="18"/>
    </row>
    <row r="26" spans="2:12" s="41" customFormat="1" x14ac:dyDescent="0.2">
      <c r="B26" s="328"/>
      <c r="C26" s="323"/>
      <c r="D26" s="323"/>
      <c r="E26" s="373"/>
      <c r="F26" s="373"/>
      <c r="G26" s="373"/>
      <c r="H26" s="377"/>
    </row>
    <row r="27" spans="2:12" x14ac:dyDescent="0.2">
      <c r="B27" s="330">
        <v>14</v>
      </c>
      <c r="C27" s="326" t="s">
        <v>276</v>
      </c>
      <c r="D27" s="323"/>
      <c r="E27" s="373">
        <f ca="1">E23-E24</f>
        <v>106.97609803810693</v>
      </c>
      <c r="F27" s="373">
        <f ca="1">F23-F24</f>
        <v>108.48182890754967</v>
      </c>
      <c r="G27" s="373">
        <f ca="1">G23-G24</f>
        <v>105.73158967362143</v>
      </c>
      <c r="H27" s="377">
        <f ca="1">H23-H24</f>
        <v>102.20326031228822</v>
      </c>
      <c r="I27" s="18"/>
    </row>
    <row r="28" spans="2:12" s="236" customFormat="1" x14ac:dyDescent="0.2">
      <c r="B28" s="330"/>
      <c r="C28" s="326"/>
      <c r="D28" s="323"/>
      <c r="E28" s="373"/>
      <c r="F28" s="373"/>
      <c r="G28" s="373"/>
      <c r="H28" s="377"/>
    </row>
    <row r="29" spans="2:12" s="236" customFormat="1" x14ac:dyDescent="0.2">
      <c r="B29" s="330">
        <v>15</v>
      </c>
      <c r="C29" s="484" t="s">
        <v>378</v>
      </c>
      <c r="D29" s="323"/>
      <c r="E29" s="372">
        <f>E38</f>
        <v>0.50725705066666704</v>
      </c>
      <c r="F29" s="372">
        <f>F38</f>
        <v>1.0486974333333334</v>
      </c>
      <c r="G29" s="373"/>
      <c r="H29" s="377"/>
    </row>
    <row r="30" spans="2:12" s="236" customFormat="1" x14ac:dyDescent="0.25">
      <c r="B30" s="330">
        <f>B29+1</f>
        <v>16</v>
      </c>
      <c r="C30" s="485" t="s">
        <v>361</v>
      </c>
      <c r="D30" s="322"/>
      <c r="E30" s="372">
        <v>2.7765279999999999</v>
      </c>
      <c r="F30" s="372">
        <v>2.9056470999999999</v>
      </c>
      <c r="G30" s="373"/>
      <c r="H30" s="377"/>
    </row>
    <row r="31" spans="2:12" s="236" customFormat="1" x14ac:dyDescent="0.25">
      <c r="B31" s="330">
        <f t="shared" ref="B31:B34" si="2">B30+1</f>
        <v>17</v>
      </c>
      <c r="C31" s="486" t="s">
        <v>377</v>
      </c>
      <c r="D31" s="322"/>
      <c r="E31" s="372">
        <v>0.1333348</v>
      </c>
      <c r="F31" s="372">
        <v>4.1071400000000001E-2</v>
      </c>
      <c r="G31" s="373"/>
      <c r="H31" s="377"/>
    </row>
    <row r="32" spans="2:12" s="41" customFormat="1" x14ac:dyDescent="0.2">
      <c r="B32" s="330">
        <f t="shared" si="2"/>
        <v>18</v>
      </c>
      <c r="C32" s="340" t="s">
        <v>308</v>
      </c>
      <c r="D32" s="180"/>
      <c r="E32" s="372">
        <f ca="1">(98.4268767123288-98)/98*(E27+E30+E31)</f>
        <v>0.47865058871084681</v>
      </c>
      <c r="F32" s="372">
        <f ca="1">(99.1889589041096-98)/98*(F27+F30+F31)</f>
        <v>1.3518771797163731</v>
      </c>
      <c r="G32" s="373"/>
      <c r="H32" s="377"/>
    </row>
    <row r="33" spans="2:9" x14ac:dyDescent="0.2">
      <c r="B33" s="330">
        <f t="shared" si="2"/>
        <v>19</v>
      </c>
      <c r="C33" s="340" t="s">
        <v>309</v>
      </c>
      <c r="D33" s="180"/>
      <c r="E33" s="180">
        <f>27.43</f>
        <v>27.43</v>
      </c>
      <c r="F33" s="180">
        <f>11.15+4.89</f>
        <v>16.04</v>
      </c>
      <c r="G33" s="180"/>
      <c r="H33" s="453"/>
      <c r="I33" s="18"/>
    </row>
    <row r="34" spans="2:9" ht="16.5" thickBot="1" x14ac:dyDescent="0.25">
      <c r="B34" s="330">
        <f t="shared" si="2"/>
        <v>20</v>
      </c>
      <c r="C34" s="454" t="s">
        <v>381</v>
      </c>
      <c r="D34" s="454"/>
      <c r="E34" s="455">
        <f ca="1">E27+E32+E33+E30+E31-E29</f>
        <v>137.28735437615111</v>
      </c>
      <c r="F34" s="455">
        <f t="shared" ref="F34:H34" ca="1" si="3">F27+F32+F33+F30+F31-F29</f>
        <v>127.77172715393272</v>
      </c>
      <c r="G34" s="455">
        <f t="shared" ca="1" si="3"/>
        <v>105.73158967362143</v>
      </c>
      <c r="H34" s="455">
        <f t="shared" ca="1" si="3"/>
        <v>102.20326031228822</v>
      </c>
      <c r="I34" s="18"/>
    </row>
    <row r="35" spans="2:9" x14ac:dyDescent="0.2">
      <c r="E35" s="99"/>
      <c r="F35" s="99"/>
    </row>
    <row r="36" spans="2:9" x14ac:dyDescent="0.2">
      <c r="B36" s="340"/>
      <c r="C36" s="180" t="s">
        <v>376</v>
      </c>
      <c r="D36" s="340"/>
      <c r="E36" s="483">
        <f>SUM(F2.3!E32,F2.4!K33,F2.5!E21,0.22)</f>
        <v>4.290628847999999</v>
      </c>
      <c r="F36" s="483">
        <f>SUM(F2.3!F32,F2.4!L33,F2.5!F21,0.24)</f>
        <v>2.9921077</v>
      </c>
      <c r="G36" s="483"/>
      <c r="H36" s="483"/>
    </row>
    <row r="37" spans="2:9" x14ac:dyDescent="0.2">
      <c r="B37" s="340"/>
      <c r="C37" s="180" t="s">
        <v>379</v>
      </c>
      <c r="D37" s="340"/>
      <c r="E37" s="483">
        <f>E12-E36</f>
        <v>1.5217711520000012</v>
      </c>
      <c r="F37" s="483">
        <f>F12-F36</f>
        <v>3.1460923000000003</v>
      </c>
      <c r="G37" s="483"/>
      <c r="H37" s="483"/>
    </row>
    <row r="38" spans="2:9" x14ac:dyDescent="0.2">
      <c r="B38" s="340"/>
      <c r="C38" s="180" t="s">
        <v>380</v>
      </c>
      <c r="D38" s="340"/>
      <c r="E38" s="483">
        <f>E37/3</f>
        <v>0.50725705066666704</v>
      </c>
      <c r="F38" s="483">
        <f t="shared" ref="F38" si="4">F37/3</f>
        <v>1.0486974333333334</v>
      </c>
      <c r="G38" s="483"/>
      <c r="H38" s="483"/>
    </row>
    <row r="40" spans="2:9" x14ac:dyDescent="0.2">
      <c r="E40" s="99"/>
      <c r="F40" s="99"/>
    </row>
  </sheetData>
  <mergeCells count="12">
    <mergeCell ref="B2:J2"/>
    <mergeCell ref="B3:J3"/>
    <mergeCell ref="B4:J4"/>
    <mergeCell ref="B5:J5"/>
    <mergeCell ref="C8:C10"/>
    <mergeCell ref="B8:B10"/>
    <mergeCell ref="D8:D10"/>
    <mergeCell ref="E8:H8"/>
    <mergeCell ref="E9:E10"/>
    <mergeCell ref="F9:F10"/>
    <mergeCell ref="G9:G10"/>
    <mergeCell ref="H9:H10"/>
  </mergeCells>
  <phoneticPr fontId="0" type="noConversion"/>
  <pageMargins left="0.75" right="0.75" top="1" bottom="1" header="0.5" footer="0.5"/>
  <pageSetup paperSize="9" scale="4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22"/>
  <sheetViews>
    <sheetView showGridLines="0" zoomScale="70" zoomScaleNormal="70" workbookViewId="0">
      <selection activeCell="G18" sqref="G18"/>
    </sheetView>
  </sheetViews>
  <sheetFormatPr defaultRowHeight="15.75" x14ac:dyDescent="0.25"/>
  <cols>
    <col min="1" max="1" width="3.85546875" style="19" customWidth="1"/>
    <col min="2" max="2" width="6.85546875" style="19" bestFit="1" customWidth="1"/>
    <col min="3" max="3" width="65.42578125" style="19" customWidth="1"/>
    <col min="4" max="5" width="15.85546875" style="19" bestFit="1" customWidth="1"/>
    <col min="6" max="6" width="15.85546875" style="19" customWidth="1"/>
    <col min="7" max="9" width="16.7109375" style="19" customWidth="1"/>
    <col min="10" max="10" width="21.140625" style="19" customWidth="1"/>
    <col min="11" max="16384" width="9.140625" style="19"/>
  </cols>
  <sheetData>
    <row r="1" spans="2:10" x14ac:dyDescent="0.25">
      <c r="B1" s="10"/>
    </row>
    <row r="2" spans="2:10" x14ac:dyDescent="0.25">
      <c r="B2" s="503" t="s">
        <v>120</v>
      </c>
      <c r="C2" s="503"/>
      <c r="D2" s="503"/>
      <c r="E2" s="503"/>
      <c r="F2" s="503"/>
      <c r="G2" s="503"/>
      <c r="H2" s="503"/>
      <c r="I2" s="503"/>
      <c r="J2" s="503"/>
    </row>
    <row r="3" spans="2:10" x14ac:dyDescent="0.25">
      <c r="B3" s="503"/>
      <c r="C3" s="503"/>
      <c r="D3" s="503"/>
      <c r="E3" s="503"/>
      <c r="F3" s="503"/>
      <c r="G3" s="503"/>
      <c r="H3" s="503"/>
      <c r="I3" s="503"/>
      <c r="J3" s="503"/>
    </row>
    <row r="4" spans="2:10" x14ac:dyDescent="0.25">
      <c r="B4" s="502" t="s">
        <v>123</v>
      </c>
      <c r="C4" s="502"/>
      <c r="D4" s="502"/>
      <c r="E4" s="502"/>
      <c r="F4" s="502"/>
      <c r="G4" s="502"/>
      <c r="H4" s="502"/>
      <c r="I4" s="502"/>
      <c r="J4" s="502"/>
    </row>
    <row r="5" spans="2:10" x14ac:dyDescent="0.25">
      <c r="B5" s="503" t="s">
        <v>31</v>
      </c>
      <c r="C5" s="503"/>
      <c r="D5" s="503"/>
      <c r="E5" s="503"/>
      <c r="F5" s="503"/>
      <c r="G5" s="503"/>
      <c r="H5" s="503"/>
      <c r="I5" s="503"/>
      <c r="J5" s="503"/>
    </row>
    <row r="6" spans="2:10" ht="31.5" thickBot="1" x14ac:dyDescent="0.3">
      <c r="B6" s="365" t="s">
        <v>287</v>
      </c>
      <c r="C6" s="31"/>
      <c r="D6" s="31"/>
    </row>
    <row r="7" spans="2:10" s="32" customFormat="1" x14ac:dyDescent="0.25">
      <c r="B7" s="381" t="s">
        <v>2</v>
      </c>
      <c r="C7" s="509" t="s">
        <v>3</v>
      </c>
      <c r="D7" s="504" t="s">
        <v>187</v>
      </c>
      <c r="E7" s="504"/>
      <c r="F7" s="504"/>
      <c r="G7" s="504"/>
      <c r="H7" s="498" t="s">
        <v>5</v>
      </c>
    </row>
    <row r="8" spans="2:10" s="33" customFormat="1" ht="30.75" customHeight="1" x14ac:dyDescent="0.2">
      <c r="B8" s="508"/>
      <c r="C8" s="510"/>
      <c r="D8" s="511" t="s">
        <v>382</v>
      </c>
      <c r="E8" s="506" t="s">
        <v>383</v>
      </c>
      <c r="F8" s="506" t="s">
        <v>385</v>
      </c>
      <c r="G8" s="506" t="s">
        <v>386</v>
      </c>
      <c r="H8" s="499"/>
    </row>
    <row r="9" spans="2:10" s="34" customFormat="1" x14ac:dyDescent="0.2">
      <c r="B9" s="508"/>
      <c r="C9" s="510"/>
      <c r="D9" s="512"/>
      <c r="E9" s="506"/>
      <c r="F9" s="506"/>
      <c r="G9" s="506"/>
      <c r="H9" s="499"/>
    </row>
    <row r="10" spans="2:10" s="36" customFormat="1" x14ac:dyDescent="0.25">
      <c r="B10" s="61"/>
      <c r="C10" s="366" t="s">
        <v>387</v>
      </c>
      <c r="D10" s="367">
        <f>'F2.1 '!D13</f>
        <v>330</v>
      </c>
      <c r="E10" s="367">
        <f>D10</f>
        <v>330</v>
      </c>
      <c r="F10" s="367">
        <f t="shared" ref="F10:G10" si="0">E10</f>
        <v>330</v>
      </c>
      <c r="G10" s="367">
        <f t="shared" si="0"/>
        <v>330</v>
      </c>
      <c r="H10" s="26"/>
    </row>
    <row r="11" spans="2:10" s="36" customFormat="1" x14ac:dyDescent="0.25">
      <c r="B11" s="61"/>
      <c r="C11" s="75" t="s">
        <v>388</v>
      </c>
      <c r="D11" s="367">
        <f>'F2.1 '!D19:F19</f>
        <v>0.56000000000000005</v>
      </c>
      <c r="E11" s="367">
        <v>0.59</v>
      </c>
      <c r="F11" s="367">
        <v>0.63</v>
      </c>
      <c r="G11" s="367">
        <v>0.66</v>
      </c>
      <c r="H11" s="26"/>
    </row>
    <row r="12" spans="2:10" s="5" customFormat="1" ht="17.25" customHeight="1" thickBot="1" x14ac:dyDescent="0.3">
      <c r="B12" s="368"/>
      <c r="C12" s="382" t="s">
        <v>267</v>
      </c>
      <c r="D12" s="369">
        <f>D10*D11/100</f>
        <v>1.8480000000000001</v>
      </c>
      <c r="E12" s="369">
        <f t="shared" ref="E12:G12" si="1">E10*E11/100</f>
        <v>1.9469999999999998</v>
      </c>
      <c r="F12" s="369">
        <f t="shared" si="1"/>
        <v>2.0790000000000002</v>
      </c>
      <c r="G12" s="369">
        <f t="shared" si="1"/>
        <v>2.1779999999999999</v>
      </c>
      <c r="H12" s="370"/>
    </row>
    <row r="13" spans="2:10" s="5" customFormat="1" x14ac:dyDescent="0.25">
      <c r="B13" s="19"/>
      <c r="C13" s="2"/>
      <c r="D13" s="19"/>
      <c r="E13" s="19"/>
      <c r="F13" s="19"/>
      <c r="G13" s="19"/>
    </row>
    <row r="14" spans="2:10" s="5" customFormat="1" ht="18.75" x14ac:dyDescent="0.25">
      <c r="B14" s="38"/>
      <c r="C14" s="39"/>
      <c r="D14" s="39"/>
      <c r="E14" s="19"/>
      <c r="F14" s="19"/>
      <c r="G14" s="19"/>
      <c r="H14" s="19"/>
    </row>
    <row r="15" spans="2:10" s="5" customFormat="1" ht="30.75" x14ac:dyDescent="0.25">
      <c r="B15" s="365" t="s">
        <v>288</v>
      </c>
      <c r="C15" s="39"/>
      <c r="D15" s="39"/>
      <c r="G15" s="2"/>
      <c r="H15" s="2"/>
      <c r="I15" s="2"/>
    </row>
    <row r="16" spans="2:10" s="2" customFormat="1" ht="33" customHeight="1" x14ac:dyDescent="0.25">
      <c r="C16" s="91" t="s">
        <v>225</v>
      </c>
      <c r="D16" s="466" t="s">
        <v>382</v>
      </c>
      <c r="E16" s="466" t="s">
        <v>389</v>
      </c>
      <c r="F16" s="466" t="s">
        <v>384</v>
      </c>
      <c r="G16" s="466" t="s">
        <v>390</v>
      </c>
      <c r="H16" s="4"/>
    </row>
    <row r="17" spans="3:9" s="2" customFormat="1" x14ac:dyDescent="0.25">
      <c r="C17" s="75" t="s">
        <v>121</v>
      </c>
      <c r="D17" s="84">
        <v>4</v>
      </c>
      <c r="E17" s="84">
        <v>4</v>
      </c>
      <c r="F17" s="84">
        <v>4</v>
      </c>
      <c r="G17" s="84">
        <v>4</v>
      </c>
      <c r="H17" s="4"/>
    </row>
    <row r="18" spans="3:9" s="2" customFormat="1" x14ac:dyDescent="0.25">
      <c r="C18" s="75" t="s">
        <v>122</v>
      </c>
      <c r="D18" s="84">
        <f>SUM('F2.1 '!D39:F39)</f>
        <v>99.11</v>
      </c>
      <c r="E18" s="84">
        <f>SUM('F2.1 '!G39:I39)</f>
        <v>104.78</v>
      </c>
      <c r="F18" s="84">
        <f>SUM('F2.1 '!H39:J39)</f>
        <v>110.78</v>
      </c>
      <c r="G18" s="84">
        <f>SUM('F2.1 '!M39:O39)</f>
        <v>117.11</v>
      </c>
      <c r="H18" s="93"/>
    </row>
    <row r="19" spans="3:9" s="2" customFormat="1" x14ac:dyDescent="0.25">
      <c r="C19" s="75"/>
      <c r="D19" s="75"/>
      <c r="E19" s="75"/>
      <c r="F19" s="75"/>
      <c r="G19" s="75"/>
      <c r="H19" s="93"/>
    </row>
    <row r="20" spans="3:9" s="3" customFormat="1" x14ac:dyDescent="0.25">
      <c r="C20" s="105" t="s">
        <v>130</v>
      </c>
      <c r="D20" s="106">
        <f>D17*D18/100</f>
        <v>3.9643999999999999</v>
      </c>
      <c r="E20" s="106">
        <f t="shared" ref="E20:G20" si="2">E17*E18/100</f>
        <v>4.1912000000000003</v>
      </c>
      <c r="F20" s="106">
        <f t="shared" si="2"/>
        <v>4.4312000000000005</v>
      </c>
      <c r="G20" s="106">
        <f t="shared" si="2"/>
        <v>4.6844000000000001</v>
      </c>
      <c r="H20" s="107"/>
      <c r="I20" s="36"/>
    </row>
    <row r="21" spans="3:9" s="2" customFormat="1" x14ac:dyDescent="0.25">
      <c r="C21" s="75"/>
      <c r="D21" s="83"/>
      <c r="E21" s="85"/>
      <c r="F21" s="85"/>
      <c r="G21" s="85"/>
      <c r="H21" s="13"/>
      <c r="I21" s="19"/>
    </row>
    <row r="22" spans="3:9" s="2" customFormat="1" x14ac:dyDescent="0.25">
      <c r="E22" s="19"/>
      <c r="F22" s="19"/>
      <c r="G22" s="19"/>
      <c r="H22" s="19"/>
      <c r="I22" s="19"/>
    </row>
  </sheetData>
  <mergeCells count="12">
    <mergeCell ref="B5:J5"/>
    <mergeCell ref="B4:J4"/>
    <mergeCell ref="B3:J3"/>
    <mergeCell ref="B2:J2"/>
    <mergeCell ref="H7:H9"/>
    <mergeCell ref="B8:B9"/>
    <mergeCell ref="C7:C9"/>
    <mergeCell ref="D7:G7"/>
    <mergeCell ref="D8:D9"/>
    <mergeCell ref="E8:E9"/>
    <mergeCell ref="G8:G9"/>
    <mergeCell ref="F8:F9"/>
  </mergeCells>
  <phoneticPr fontId="0" type="noConversion"/>
  <pageMargins left="0.75" right="0.75" top="1" bottom="1" header="0.5" footer="0.5"/>
  <pageSetup paperSize="9" scale="46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showGridLines="0" view="pageBreakPreview" topLeftCell="B7" zoomScale="85" zoomScaleNormal="85" zoomScaleSheetLayoutView="85" workbookViewId="0">
      <selection activeCell="M50" sqref="M50:O50"/>
    </sheetView>
  </sheetViews>
  <sheetFormatPr defaultRowHeight="15" x14ac:dyDescent="0.25"/>
  <cols>
    <col min="1" max="1" width="5.5703125" style="278" hidden="1" customWidth="1"/>
    <col min="2" max="2" width="8.42578125" style="278" customWidth="1"/>
    <col min="3" max="3" width="64.7109375" style="278" customWidth="1"/>
    <col min="4" max="4" width="10.140625" style="278" bestFit="1" customWidth="1"/>
    <col min="5" max="5" width="9.7109375" style="278" bestFit="1" customWidth="1"/>
    <col min="6" max="6" width="10.28515625" style="278" bestFit="1" customWidth="1"/>
    <col min="7" max="7" width="10.140625" style="278" bestFit="1" customWidth="1"/>
    <col min="8" max="8" width="9.7109375" style="278" bestFit="1" customWidth="1"/>
    <col min="9" max="9" width="10.28515625" style="278" bestFit="1" customWidth="1"/>
    <col min="10" max="10" width="10.140625" style="278" bestFit="1" customWidth="1"/>
    <col min="11" max="11" width="9.7109375" style="278" bestFit="1" customWidth="1"/>
    <col min="12" max="12" width="10.28515625" style="278" bestFit="1" customWidth="1"/>
    <col min="13" max="13" width="10.140625" style="278" bestFit="1" customWidth="1"/>
    <col min="14" max="14" width="9.7109375" style="278" bestFit="1" customWidth="1"/>
    <col min="15" max="15" width="10.28515625" style="278" bestFit="1" customWidth="1"/>
    <col min="16" max="16" width="12.140625" style="278" bestFit="1" customWidth="1"/>
    <col min="17" max="17" width="4.5703125" style="278" customWidth="1"/>
    <col min="18" max="16384" width="9.140625" style="278"/>
  </cols>
  <sheetData>
    <row r="1" spans="2:17" x14ac:dyDescent="0.25">
      <c r="B1" s="277"/>
    </row>
    <row r="2" spans="2:17" x14ac:dyDescent="0.25">
      <c r="B2" s="279"/>
      <c r="C2" s="279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</row>
    <row r="3" spans="2:17" x14ac:dyDescent="0.25">
      <c r="B3" s="515" t="s">
        <v>120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281"/>
    </row>
    <row r="4" spans="2:17" x14ac:dyDescent="0.25">
      <c r="B4" s="515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Q4" s="280"/>
    </row>
    <row r="5" spans="2:17" x14ac:dyDescent="0.25">
      <c r="B5" s="517" t="s">
        <v>174</v>
      </c>
      <c r="C5" s="516"/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6"/>
      <c r="O5" s="516"/>
      <c r="P5" s="516"/>
      <c r="Q5" s="280"/>
    </row>
    <row r="6" spans="2:17" x14ac:dyDescent="0.25">
      <c r="B6" s="517" t="s">
        <v>226</v>
      </c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</row>
    <row r="7" spans="2:17" x14ac:dyDescent="0.25">
      <c r="B7" s="282"/>
      <c r="C7" s="283"/>
      <c r="D7" s="282"/>
      <c r="E7" s="282"/>
      <c r="F7" s="282"/>
      <c r="G7" s="282"/>
      <c r="H7" s="282"/>
      <c r="I7" s="282"/>
      <c r="J7" s="282"/>
      <c r="K7" s="282"/>
      <c r="L7" s="282"/>
      <c r="M7" s="294"/>
      <c r="N7" s="294"/>
      <c r="O7" s="294"/>
      <c r="P7" s="282"/>
      <c r="Q7" s="282"/>
    </row>
    <row r="8" spans="2:17" ht="13.9" customHeight="1" x14ac:dyDescent="0.25">
      <c r="B8" s="518" t="s">
        <v>227</v>
      </c>
      <c r="C8" s="518" t="s">
        <v>228</v>
      </c>
      <c r="D8" s="519" t="s">
        <v>187</v>
      </c>
      <c r="E8" s="520"/>
      <c r="F8" s="520"/>
      <c r="G8" s="520"/>
      <c r="H8" s="520"/>
      <c r="I8" s="520"/>
      <c r="J8" s="520"/>
      <c r="K8" s="520"/>
      <c r="L8" s="520"/>
      <c r="M8" s="520"/>
      <c r="N8" s="520"/>
      <c r="O8" s="521"/>
      <c r="P8" s="522" t="s">
        <v>5</v>
      </c>
      <c r="Q8" s="282"/>
    </row>
    <row r="9" spans="2:17" s="284" customFormat="1" ht="30" customHeight="1" x14ac:dyDescent="0.25">
      <c r="B9" s="518"/>
      <c r="C9" s="518"/>
      <c r="D9" s="522" t="s">
        <v>382</v>
      </c>
      <c r="E9" s="523"/>
      <c r="F9" s="523"/>
      <c r="G9" s="522" t="s">
        <v>391</v>
      </c>
      <c r="H9" s="523"/>
      <c r="I9" s="523"/>
      <c r="J9" s="522" t="s">
        <v>392</v>
      </c>
      <c r="K9" s="523"/>
      <c r="L9" s="523"/>
      <c r="M9" s="522" t="s">
        <v>390</v>
      </c>
      <c r="N9" s="523"/>
      <c r="O9" s="523"/>
      <c r="P9" s="522"/>
      <c r="Q9" s="513"/>
    </row>
    <row r="10" spans="2:17" s="284" customFormat="1" ht="15" customHeight="1" x14ac:dyDescent="0.25">
      <c r="B10" s="518"/>
      <c r="C10" s="518"/>
      <c r="D10" s="331" t="s">
        <v>229</v>
      </c>
      <c r="E10" s="331" t="s">
        <v>230</v>
      </c>
      <c r="F10" s="331" t="s">
        <v>231</v>
      </c>
      <c r="G10" s="331" t="s">
        <v>229</v>
      </c>
      <c r="H10" s="331" t="s">
        <v>230</v>
      </c>
      <c r="I10" s="331" t="s">
        <v>231</v>
      </c>
      <c r="J10" s="331" t="s">
        <v>229</v>
      </c>
      <c r="K10" s="331" t="s">
        <v>230</v>
      </c>
      <c r="L10" s="331" t="s">
        <v>231</v>
      </c>
      <c r="M10" s="331" t="s">
        <v>229</v>
      </c>
      <c r="N10" s="331" t="s">
        <v>230</v>
      </c>
      <c r="O10" s="331" t="s">
        <v>231</v>
      </c>
      <c r="P10" s="522"/>
      <c r="Q10" s="513"/>
    </row>
    <row r="11" spans="2:17" s="286" customFormat="1" ht="15" customHeight="1" x14ac:dyDescent="0.2">
      <c r="B11" s="332"/>
      <c r="C11" s="332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342"/>
      <c r="Q11" s="285"/>
    </row>
    <row r="12" spans="2:17" s="288" customFormat="1" ht="15" customHeight="1" x14ac:dyDescent="0.2">
      <c r="B12" s="343">
        <v>1</v>
      </c>
      <c r="C12" s="333" t="s">
        <v>232</v>
      </c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87"/>
    </row>
    <row r="13" spans="2:17" ht="15" customHeight="1" x14ac:dyDescent="0.25">
      <c r="B13" s="344"/>
      <c r="C13" s="334" t="s">
        <v>233</v>
      </c>
      <c r="D13" s="296">
        <v>330</v>
      </c>
      <c r="E13" s="296">
        <f>D13</f>
        <v>330</v>
      </c>
      <c r="F13" s="296">
        <f t="shared" ref="F13:O13" si="0">E13</f>
        <v>330</v>
      </c>
      <c r="G13" s="296">
        <f t="shared" si="0"/>
        <v>330</v>
      </c>
      <c r="H13" s="296">
        <f t="shared" si="0"/>
        <v>330</v>
      </c>
      <c r="I13" s="296">
        <f t="shared" si="0"/>
        <v>330</v>
      </c>
      <c r="J13" s="296">
        <f t="shared" si="0"/>
        <v>330</v>
      </c>
      <c r="K13" s="296">
        <f t="shared" si="0"/>
        <v>330</v>
      </c>
      <c r="L13" s="296">
        <f t="shared" si="0"/>
        <v>330</v>
      </c>
      <c r="M13" s="296">
        <f t="shared" si="0"/>
        <v>330</v>
      </c>
      <c r="N13" s="296">
        <f t="shared" si="0"/>
        <v>330</v>
      </c>
      <c r="O13" s="296">
        <f t="shared" si="0"/>
        <v>330</v>
      </c>
      <c r="P13" s="296"/>
      <c r="Q13" s="287"/>
    </row>
    <row r="14" spans="2:17" ht="15" hidden="1" customHeight="1" x14ac:dyDescent="0.25">
      <c r="B14" s="344"/>
      <c r="C14" s="335" t="s">
        <v>234</v>
      </c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87"/>
    </row>
    <row r="15" spans="2:17" ht="15" hidden="1" customHeight="1" x14ac:dyDescent="0.25">
      <c r="B15" s="344"/>
      <c r="C15" s="335" t="s">
        <v>235</v>
      </c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96"/>
      <c r="Q15" s="287"/>
    </row>
    <row r="16" spans="2:17" ht="15" customHeight="1" x14ac:dyDescent="0.25">
      <c r="B16" s="344"/>
      <c r="C16" s="335"/>
      <c r="D16" s="289"/>
      <c r="E16" s="296"/>
      <c r="F16" s="296"/>
      <c r="G16" s="296"/>
      <c r="H16" s="296"/>
      <c r="I16" s="296"/>
      <c r="J16" s="296"/>
      <c r="K16" s="296"/>
      <c r="L16" s="296"/>
      <c r="M16" s="296"/>
      <c r="N16" s="296"/>
      <c r="O16" s="296"/>
      <c r="P16" s="296"/>
      <c r="Q16" s="287"/>
    </row>
    <row r="17" spans="2:17" ht="15" hidden="1" customHeight="1" x14ac:dyDescent="0.25">
      <c r="B17" s="344"/>
      <c r="C17" s="335" t="s">
        <v>236</v>
      </c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87"/>
    </row>
    <row r="18" spans="2:17" ht="15" hidden="1" customHeight="1" x14ac:dyDescent="0.25">
      <c r="B18" s="344"/>
      <c r="C18" s="335" t="s">
        <v>237</v>
      </c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87"/>
    </row>
    <row r="19" spans="2:17" ht="15" customHeight="1" x14ac:dyDescent="0.25">
      <c r="B19" s="344"/>
      <c r="C19" s="334" t="s">
        <v>238</v>
      </c>
      <c r="D19" s="525">
        <v>0.56000000000000005</v>
      </c>
      <c r="E19" s="526"/>
      <c r="F19" s="527"/>
      <c r="G19" s="525">
        <v>0.59</v>
      </c>
      <c r="H19" s="526"/>
      <c r="I19" s="527"/>
      <c r="J19" s="525">
        <v>0.63</v>
      </c>
      <c r="K19" s="526"/>
      <c r="L19" s="527"/>
      <c r="M19" s="525">
        <v>0.66</v>
      </c>
      <c r="N19" s="526"/>
      <c r="O19" s="527"/>
      <c r="P19" s="296"/>
      <c r="Q19" s="287"/>
    </row>
    <row r="20" spans="2:17" ht="15" hidden="1" customHeight="1" x14ac:dyDescent="0.25">
      <c r="B20" s="344"/>
      <c r="C20" s="335" t="s">
        <v>239</v>
      </c>
      <c r="D20" s="514"/>
      <c r="E20" s="514"/>
      <c r="F20" s="514"/>
      <c r="G20" s="514"/>
      <c r="H20" s="514"/>
      <c r="I20" s="514"/>
      <c r="J20" s="514"/>
      <c r="K20" s="514"/>
      <c r="L20" s="514"/>
      <c r="M20" s="514"/>
      <c r="N20" s="514"/>
      <c r="O20" s="514"/>
      <c r="P20" s="296"/>
      <c r="Q20" s="287"/>
    </row>
    <row r="21" spans="2:17" ht="15" hidden="1" customHeight="1" x14ac:dyDescent="0.25">
      <c r="B21" s="344"/>
      <c r="C21" s="335" t="s">
        <v>235</v>
      </c>
      <c r="D21" s="514"/>
      <c r="E21" s="514"/>
      <c r="F21" s="514"/>
      <c r="G21" s="514"/>
      <c r="H21" s="514"/>
      <c r="I21" s="514"/>
      <c r="J21" s="514"/>
      <c r="K21" s="514"/>
      <c r="L21" s="514"/>
      <c r="M21" s="514"/>
      <c r="N21" s="514"/>
      <c r="O21" s="514"/>
      <c r="P21" s="296"/>
      <c r="Q21" s="287"/>
    </row>
    <row r="22" spans="2:17" ht="15" customHeight="1" x14ac:dyDescent="0.25">
      <c r="B22" s="344"/>
      <c r="C22" s="335"/>
      <c r="D22" s="524"/>
      <c r="E22" s="514"/>
      <c r="F22" s="514"/>
      <c r="G22" s="524"/>
      <c r="H22" s="514"/>
      <c r="I22" s="514"/>
      <c r="J22" s="524"/>
      <c r="K22" s="514"/>
      <c r="L22" s="514"/>
      <c r="M22" s="524"/>
      <c r="N22" s="514"/>
      <c r="O22" s="514"/>
      <c r="P22" s="296"/>
      <c r="Q22" s="287"/>
    </row>
    <row r="23" spans="2:17" ht="15" hidden="1" customHeight="1" x14ac:dyDescent="0.25">
      <c r="B23" s="344"/>
      <c r="C23" s="335" t="s">
        <v>236</v>
      </c>
      <c r="D23" s="514"/>
      <c r="E23" s="514"/>
      <c r="F23" s="514"/>
      <c r="G23" s="514"/>
      <c r="H23" s="514"/>
      <c r="I23" s="514"/>
      <c r="J23" s="514"/>
      <c r="K23" s="514"/>
      <c r="L23" s="514"/>
      <c r="M23" s="514"/>
      <c r="N23" s="514"/>
      <c r="O23" s="514"/>
      <c r="P23" s="296"/>
      <c r="Q23" s="287"/>
    </row>
    <row r="24" spans="2:17" s="293" customFormat="1" ht="15" hidden="1" customHeight="1" x14ac:dyDescent="0.25">
      <c r="B24" s="344"/>
      <c r="C24" s="335" t="s">
        <v>237</v>
      </c>
      <c r="D24" s="529"/>
      <c r="E24" s="529"/>
      <c r="F24" s="529"/>
      <c r="G24" s="529"/>
      <c r="H24" s="529"/>
      <c r="I24" s="529"/>
      <c r="J24" s="529"/>
      <c r="K24" s="529"/>
      <c r="L24" s="529"/>
      <c r="M24" s="529"/>
      <c r="N24" s="529"/>
      <c r="O24" s="529"/>
      <c r="P24" s="296"/>
      <c r="Q24" s="287"/>
    </row>
    <row r="25" spans="2:17" s="293" customFormat="1" ht="15" customHeight="1" x14ac:dyDescent="0.25">
      <c r="B25" s="344"/>
      <c r="C25" s="334" t="s">
        <v>240</v>
      </c>
      <c r="D25" s="528">
        <v>1.8480000000000001</v>
      </c>
      <c r="E25" s="528"/>
      <c r="F25" s="528"/>
      <c r="G25" s="528">
        <v>1.9469999999999998</v>
      </c>
      <c r="H25" s="528"/>
      <c r="I25" s="528"/>
      <c r="J25" s="528">
        <v>2.0790000000000002</v>
      </c>
      <c r="K25" s="528"/>
      <c r="L25" s="528"/>
      <c r="M25" s="528">
        <v>2.1779999999999999</v>
      </c>
      <c r="N25" s="528"/>
      <c r="O25" s="528"/>
      <c r="P25" s="290"/>
      <c r="Q25" s="282"/>
    </row>
    <row r="26" spans="2:17" ht="15" hidden="1" customHeight="1" x14ac:dyDescent="0.25">
      <c r="B26" s="344"/>
      <c r="C26" s="335" t="s">
        <v>234</v>
      </c>
      <c r="D26" s="514"/>
      <c r="E26" s="514"/>
      <c r="F26" s="514"/>
      <c r="G26" s="514"/>
      <c r="H26" s="514"/>
      <c r="I26" s="514"/>
      <c r="J26" s="514"/>
      <c r="K26" s="514"/>
      <c r="L26" s="514"/>
      <c r="M26" s="514"/>
      <c r="N26" s="514"/>
      <c r="O26" s="514"/>
      <c r="P26" s="345"/>
      <c r="Q26" s="282"/>
    </row>
    <row r="27" spans="2:17" ht="15" hidden="1" customHeight="1" x14ac:dyDescent="0.25">
      <c r="B27" s="344"/>
      <c r="C27" s="335" t="s">
        <v>235</v>
      </c>
      <c r="D27" s="514"/>
      <c r="E27" s="514"/>
      <c r="F27" s="514"/>
      <c r="G27" s="514"/>
      <c r="H27" s="514"/>
      <c r="I27" s="514"/>
      <c r="J27" s="514"/>
      <c r="K27" s="514"/>
      <c r="L27" s="514"/>
      <c r="M27" s="514"/>
      <c r="N27" s="514"/>
      <c r="O27" s="514"/>
      <c r="P27" s="345"/>
      <c r="Q27" s="282"/>
    </row>
    <row r="28" spans="2:17" ht="15" customHeight="1" x14ac:dyDescent="0.25">
      <c r="B28" s="344"/>
      <c r="C28" s="335"/>
      <c r="D28" s="524"/>
      <c r="E28" s="514"/>
      <c r="F28" s="514"/>
      <c r="G28" s="524"/>
      <c r="H28" s="514"/>
      <c r="I28" s="514"/>
      <c r="J28" s="524"/>
      <c r="K28" s="514"/>
      <c r="L28" s="514"/>
      <c r="M28" s="524"/>
      <c r="N28" s="514"/>
      <c r="O28" s="514"/>
      <c r="P28" s="345"/>
      <c r="Q28" s="282"/>
    </row>
    <row r="29" spans="2:17" ht="15" hidden="1" customHeight="1" x14ac:dyDescent="0.25">
      <c r="B29" s="344"/>
      <c r="C29" s="335" t="s">
        <v>236</v>
      </c>
      <c r="D29" s="529"/>
      <c r="E29" s="529"/>
      <c r="F29" s="529"/>
      <c r="G29" s="529"/>
      <c r="H29" s="529"/>
      <c r="I29" s="529"/>
      <c r="J29" s="529"/>
      <c r="K29" s="529"/>
      <c r="L29" s="529"/>
      <c r="M29" s="529"/>
      <c r="N29" s="529"/>
      <c r="O29" s="529"/>
      <c r="P29" s="346"/>
      <c r="Q29" s="513"/>
    </row>
    <row r="30" spans="2:17" ht="15" hidden="1" customHeight="1" x14ac:dyDescent="0.25">
      <c r="B30" s="344"/>
      <c r="C30" s="335" t="s">
        <v>237</v>
      </c>
      <c r="D30" s="529"/>
      <c r="E30" s="529"/>
      <c r="F30" s="529"/>
      <c r="G30" s="529"/>
      <c r="H30" s="529"/>
      <c r="I30" s="529"/>
      <c r="J30" s="529"/>
      <c r="K30" s="529"/>
      <c r="L30" s="529"/>
      <c r="M30" s="529"/>
      <c r="N30" s="529"/>
      <c r="O30" s="529"/>
      <c r="P30" s="336"/>
      <c r="Q30" s="513"/>
    </row>
    <row r="31" spans="2:17" ht="15" customHeight="1" x14ac:dyDescent="0.25">
      <c r="B31" s="347" t="s">
        <v>37</v>
      </c>
      <c r="C31" s="337" t="s">
        <v>241</v>
      </c>
      <c r="D31" s="530">
        <f>D25</f>
        <v>1.8480000000000001</v>
      </c>
      <c r="E31" s="530"/>
      <c r="F31" s="530"/>
      <c r="G31" s="530">
        <f t="shared" ref="G31" si="1">G25</f>
        <v>1.9469999999999998</v>
      </c>
      <c r="H31" s="530"/>
      <c r="I31" s="530"/>
      <c r="J31" s="530">
        <f t="shared" ref="J31" si="2">J25</f>
        <v>2.0790000000000002</v>
      </c>
      <c r="K31" s="530"/>
      <c r="L31" s="530"/>
      <c r="M31" s="530">
        <f t="shared" ref="M31" si="3">M25</f>
        <v>2.1779999999999999</v>
      </c>
      <c r="N31" s="530"/>
      <c r="O31" s="530"/>
      <c r="P31" s="348"/>
      <c r="Q31" s="287"/>
    </row>
    <row r="32" spans="2:17" ht="15" customHeight="1" x14ac:dyDescent="0.25">
      <c r="B32" s="349"/>
      <c r="C32" s="338"/>
      <c r="D32" s="299"/>
      <c r="E32" s="299"/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87"/>
    </row>
    <row r="33" spans="2:16" ht="15" customHeight="1" x14ac:dyDescent="0.25">
      <c r="B33" s="343">
        <v>2</v>
      </c>
      <c r="C33" s="333" t="s">
        <v>242</v>
      </c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</row>
    <row r="34" spans="2:16" ht="15" customHeight="1" x14ac:dyDescent="0.25">
      <c r="B34" s="350" t="s">
        <v>243</v>
      </c>
      <c r="C34" s="334" t="s">
        <v>244</v>
      </c>
      <c r="D34" s="290">
        <v>4</v>
      </c>
      <c r="E34" s="290">
        <v>4</v>
      </c>
      <c r="F34" s="290">
        <v>4</v>
      </c>
      <c r="G34" s="290">
        <v>4</v>
      </c>
      <c r="H34" s="290">
        <v>4</v>
      </c>
      <c r="I34" s="290">
        <v>4</v>
      </c>
      <c r="J34" s="290">
        <v>4</v>
      </c>
      <c r="K34" s="290">
        <v>4</v>
      </c>
      <c r="L34" s="290">
        <v>4</v>
      </c>
      <c r="M34" s="290">
        <v>4</v>
      </c>
      <c r="N34" s="290">
        <v>4</v>
      </c>
      <c r="O34" s="290">
        <v>4</v>
      </c>
      <c r="P34" s="290"/>
    </row>
    <row r="35" spans="2:16" ht="15" hidden="1" customHeight="1" x14ac:dyDescent="0.25">
      <c r="B35" s="351"/>
      <c r="C35" s="335" t="s">
        <v>235</v>
      </c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</row>
    <row r="36" spans="2:16" ht="15" customHeight="1" x14ac:dyDescent="0.25">
      <c r="B36" s="351"/>
      <c r="C36" s="335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</row>
    <row r="37" spans="2:16" ht="15" hidden="1" customHeight="1" x14ac:dyDescent="0.25">
      <c r="B37" s="351"/>
      <c r="C37" s="335" t="s">
        <v>236</v>
      </c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</row>
    <row r="38" spans="2:16" ht="15" hidden="1" customHeight="1" x14ac:dyDescent="0.25">
      <c r="B38" s="351"/>
      <c r="C38" s="335" t="s">
        <v>237</v>
      </c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</row>
    <row r="39" spans="2:16" ht="28.5" x14ac:dyDescent="0.25">
      <c r="B39" s="350" t="s">
        <v>245</v>
      </c>
      <c r="C39" s="339" t="s">
        <v>246</v>
      </c>
      <c r="D39" s="514">
        <v>99.11</v>
      </c>
      <c r="E39" s="514"/>
      <c r="F39" s="514"/>
      <c r="G39" s="514">
        <v>104.78</v>
      </c>
      <c r="H39" s="514"/>
      <c r="I39" s="514"/>
      <c r="J39" s="514">
        <v>110.78</v>
      </c>
      <c r="K39" s="514"/>
      <c r="L39" s="514"/>
      <c r="M39" s="514">
        <v>117.11</v>
      </c>
      <c r="N39" s="514"/>
      <c r="O39" s="514"/>
      <c r="P39" s="290"/>
    </row>
    <row r="40" spans="2:16" ht="15" hidden="1" customHeight="1" x14ac:dyDescent="0.25">
      <c r="B40" s="351"/>
      <c r="C40" s="335" t="s">
        <v>235</v>
      </c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290"/>
    </row>
    <row r="41" spans="2:16" ht="15" customHeight="1" x14ac:dyDescent="0.25">
      <c r="B41" s="351"/>
      <c r="C41" s="335"/>
      <c r="D41" s="531"/>
      <c r="E41" s="531"/>
      <c r="F41" s="531"/>
      <c r="G41" s="531"/>
      <c r="H41" s="531"/>
      <c r="I41" s="531"/>
      <c r="J41" s="531"/>
      <c r="K41" s="531"/>
      <c r="L41" s="531"/>
      <c r="M41" s="531"/>
      <c r="N41" s="531"/>
      <c r="O41" s="531"/>
      <c r="P41" s="290"/>
    </row>
    <row r="42" spans="2:16" ht="15" hidden="1" customHeight="1" x14ac:dyDescent="0.25">
      <c r="B42" s="351"/>
      <c r="C42" s="335" t="s">
        <v>236</v>
      </c>
      <c r="D42" s="514"/>
      <c r="E42" s="514"/>
      <c r="F42" s="514"/>
      <c r="G42" s="514"/>
      <c r="H42" s="514"/>
      <c r="I42" s="514"/>
      <c r="J42" s="514"/>
      <c r="K42" s="514"/>
      <c r="L42" s="514"/>
      <c r="M42" s="514"/>
      <c r="N42" s="514"/>
      <c r="O42" s="514"/>
      <c r="P42" s="290"/>
    </row>
    <row r="43" spans="2:16" ht="15" hidden="1" customHeight="1" x14ac:dyDescent="0.25">
      <c r="B43" s="351"/>
      <c r="C43" s="335" t="s">
        <v>237</v>
      </c>
      <c r="D43" s="514"/>
      <c r="E43" s="514"/>
      <c r="F43" s="514"/>
      <c r="G43" s="514"/>
      <c r="H43" s="514"/>
      <c r="I43" s="514"/>
      <c r="J43" s="514"/>
      <c r="K43" s="514"/>
      <c r="L43" s="514"/>
      <c r="M43" s="514"/>
      <c r="N43" s="514"/>
      <c r="O43" s="514"/>
      <c r="P43" s="290"/>
    </row>
    <row r="44" spans="2:16" ht="15" customHeight="1" x14ac:dyDescent="0.25">
      <c r="B44" s="350" t="s">
        <v>247</v>
      </c>
      <c r="C44" s="334" t="s">
        <v>248</v>
      </c>
      <c r="D44" s="532">
        <v>3.9643999999999999</v>
      </c>
      <c r="E44" s="533"/>
      <c r="F44" s="534"/>
      <c r="G44" s="532">
        <v>4.1912000000000003</v>
      </c>
      <c r="H44" s="533"/>
      <c r="I44" s="534"/>
      <c r="J44" s="532">
        <v>4.4312000000000005</v>
      </c>
      <c r="K44" s="533"/>
      <c r="L44" s="534"/>
      <c r="M44" s="532">
        <v>4.6844000000000001</v>
      </c>
      <c r="N44" s="533"/>
      <c r="O44" s="534"/>
      <c r="P44" s="290"/>
    </row>
    <row r="45" spans="2:16" ht="15" hidden="1" customHeight="1" x14ac:dyDescent="0.25">
      <c r="B45" s="351"/>
      <c r="C45" s="335" t="s">
        <v>235</v>
      </c>
      <c r="D45" s="514"/>
      <c r="E45" s="514"/>
      <c r="F45" s="514"/>
      <c r="G45" s="514"/>
      <c r="H45" s="514"/>
      <c r="I45" s="514"/>
      <c r="J45" s="514"/>
      <c r="K45" s="514"/>
      <c r="L45" s="514"/>
      <c r="M45" s="514"/>
      <c r="N45" s="514"/>
      <c r="O45" s="514"/>
      <c r="P45" s="290"/>
    </row>
    <row r="46" spans="2:16" ht="15" customHeight="1" x14ac:dyDescent="0.25">
      <c r="B46" s="351"/>
      <c r="C46" s="335"/>
      <c r="D46" s="524"/>
      <c r="E46" s="514"/>
      <c r="F46" s="514"/>
      <c r="G46" s="524"/>
      <c r="H46" s="514"/>
      <c r="I46" s="514"/>
      <c r="J46" s="524"/>
      <c r="K46" s="524"/>
      <c r="L46" s="524"/>
      <c r="M46" s="524"/>
      <c r="N46" s="514"/>
      <c r="O46" s="514"/>
      <c r="P46" s="290"/>
    </row>
    <row r="47" spans="2:16" ht="15" hidden="1" customHeight="1" x14ac:dyDescent="0.25">
      <c r="B47" s="351"/>
      <c r="C47" s="335" t="s">
        <v>236</v>
      </c>
      <c r="D47" s="514"/>
      <c r="E47" s="514"/>
      <c r="F47" s="514"/>
      <c r="G47" s="514"/>
      <c r="H47" s="514"/>
      <c r="I47" s="514"/>
      <c r="J47" s="514"/>
      <c r="K47" s="514"/>
      <c r="L47" s="514"/>
      <c r="M47" s="514"/>
      <c r="N47" s="514"/>
      <c r="O47" s="514"/>
      <c r="P47" s="290"/>
    </row>
    <row r="48" spans="2:16" ht="15" hidden="1" customHeight="1" x14ac:dyDescent="0.25">
      <c r="B48" s="351"/>
      <c r="C48" s="335" t="s">
        <v>237</v>
      </c>
      <c r="D48" s="514"/>
      <c r="E48" s="514"/>
      <c r="F48" s="514"/>
      <c r="G48" s="514"/>
      <c r="H48" s="514"/>
      <c r="I48" s="514"/>
      <c r="J48" s="514"/>
      <c r="K48" s="514"/>
      <c r="L48" s="514"/>
      <c r="M48" s="514"/>
      <c r="N48" s="514"/>
      <c r="O48" s="514"/>
      <c r="P48" s="290"/>
    </row>
    <row r="49" spans="2:16" ht="15" customHeight="1" x14ac:dyDescent="0.25">
      <c r="B49" s="347" t="s">
        <v>38</v>
      </c>
      <c r="C49" s="337" t="s">
        <v>241</v>
      </c>
      <c r="D49" s="530">
        <f>D44</f>
        <v>3.9643999999999999</v>
      </c>
      <c r="E49" s="530"/>
      <c r="F49" s="530"/>
      <c r="G49" s="530">
        <f t="shared" ref="G49" si="4">G44</f>
        <v>4.1912000000000003</v>
      </c>
      <c r="H49" s="530"/>
      <c r="I49" s="530"/>
      <c r="J49" s="530">
        <f t="shared" ref="J49" si="5">J44</f>
        <v>4.4312000000000005</v>
      </c>
      <c r="K49" s="530"/>
      <c r="L49" s="530"/>
      <c r="M49" s="530">
        <f t="shared" ref="M49" si="6">M44</f>
        <v>4.6844000000000001</v>
      </c>
      <c r="N49" s="530"/>
      <c r="O49" s="530"/>
      <c r="P49" s="296"/>
    </row>
    <row r="50" spans="2:16" ht="15" customHeight="1" x14ac:dyDescent="0.25">
      <c r="B50" s="343" t="s">
        <v>106</v>
      </c>
      <c r="C50" s="352" t="s">
        <v>249</v>
      </c>
      <c r="D50" s="535">
        <f>D49+D31</f>
        <v>5.8124000000000002</v>
      </c>
      <c r="E50" s="535"/>
      <c r="F50" s="535"/>
      <c r="G50" s="535">
        <f t="shared" ref="G50" si="7">G49+G31</f>
        <v>6.1382000000000003</v>
      </c>
      <c r="H50" s="535"/>
      <c r="I50" s="535"/>
      <c r="J50" s="535">
        <f t="shared" ref="J50" si="8">J49+J31</f>
        <v>6.5102000000000011</v>
      </c>
      <c r="K50" s="535"/>
      <c r="L50" s="535"/>
      <c r="M50" s="535">
        <f t="shared" ref="M50" si="9">M49+M31</f>
        <v>6.8624000000000001</v>
      </c>
      <c r="N50" s="535"/>
      <c r="O50" s="535"/>
      <c r="P50" s="290"/>
    </row>
    <row r="51" spans="2:16" x14ac:dyDescent="0.25">
      <c r="B51" s="291"/>
      <c r="C51" s="292"/>
      <c r="M51" s="305"/>
    </row>
    <row r="52" spans="2:16" x14ac:dyDescent="0.25">
      <c r="B52" s="282"/>
      <c r="C52" s="282"/>
    </row>
    <row r="53" spans="2:16" hidden="1" x14ac:dyDescent="0.25">
      <c r="B53" s="301"/>
      <c r="C53" s="301"/>
      <c r="D53" s="305">
        <f>D50</f>
        <v>5.8124000000000002</v>
      </c>
      <c r="E53" s="305">
        <f>G50</f>
        <v>6.1382000000000003</v>
      </c>
      <c r="F53" s="305">
        <f>J50</f>
        <v>6.5102000000000011</v>
      </c>
      <c r="G53" s="305">
        <f>M50</f>
        <v>6.8624000000000001</v>
      </c>
      <c r="H53" s="301"/>
      <c r="I53" s="301"/>
      <c r="J53" s="301"/>
      <c r="K53" s="301"/>
      <c r="L53" s="301"/>
      <c r="M53" s="301"/>
      <c r="N53" s="301"/>
      <c r="O53" s="301"/>
      <c r="P53" s="301"/>
    </row>
    <row r="54" spans="2:16" x14ac:dyDescent="0.25">
      <c r="B54" s="301"/>
      <c r="C54" s="301"/>
      <c r="D54" s="301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</row>
    <row r="55" spans="2:16" ht="43.5" customHeight="1" x14ac:dyDescent="0.25"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</row>
    <row r="56" spans="2:16" ht="36" customHeight="1" x14ac:dyDescent="0.25">
      <c r="B56" s="301"/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</row>
  </sheetData>
  <mergeCells count="114">
    <mergeCell ref="D50:F50"/>
    <mergeCell ref="G50:I50"/>
    <mergeCell ref="J50:L50"/>
    <mergeCell ref="M50:O50"/>
    <mergeCell ref="D48:F48"/>
    <mergeCell ref="G48:I48"/>
    <mergeCell ref="J48:L48"/>
    <mergeCell ref="M48:O48"/>
    <mergeCell ref="D49:F49"/>
    <mergeCell ref="G49:I49"/>
    <mergeCell ref="J49:L49"/>
    <mergeCell ref="M49:O49"/>
    <mergeCell ref="D46:F46"/>
    <mergeCell ref="G46:I46"/>
    <mergeCell ref="J46:L46"/>
    <mergeCell ref="M46:O46"/>
    <mergeCell ref="D47:F47"/>
    <mergeCell ref="G47:I47"/>
    <mergeCell ref="J47:L47"/>
    <mergeCell ref="M47:O47"/>
    <mergeCell ref="D44:F44"/>
    <mergeCell ref="G44:I44"/>
    <mergeCell ref="J44:L44"/>
    <mergeCell ref="M44:O44"/>
    <mergeCell ref="D45:F45"/>
    <mergeCell ref="G45:I45"/>
    <mergeCell ref="J45:L45"/>
    <mergeCell ref="M45:O45"/>
    <mergeCell ref="D42:F42"/>
    <mergeCell ref="G42:I42"/>
    <mergeCell ref="J42:L42"/>
    <mergeCell ref="M42:O42"/>
    <mergeCell ref="D43:F43"/>
    <mergeCell ref="G43:I43"/>
    <mergeCell ref="J43:L43"/>
    <mergeCell ref="M43:O43"/>
    <mergeCell ref="D40:F40"/>
    <mergeCell ref="G40:I40"/>
    <mergeCell ref="J40:L40"/>
    <mergeCell ref="M40:O40"/>
    <mergeCell ref="D41:F41"/>
    <mergeCell ref="G41:I41"/>
    <mergeCell ref="J41:L41"/>
    <mergeCell ref="M41:O41"/>
    <mergeCell ref="D31:F31"/>
    <mergeCell ref="G31:I31"/>
    <mergeCell ref="J31:L31"/>
    <mergeCell ref="M31:O31"/>
    <mergeCell ref="D39:F39"/>
    <mergeCell ref="G39:I39"/>
    <mergeCell ref="J39:L39"/>
    <mergeCell ref="M39:O39"/>
    <mergeCell ref="D29:F29"/>
    <mergeCell ref="G29:I29"/>
    <mergeCell ref="J29:L29"/>
    <mergeCell ref="M29:O29"/>
    <mergeCell ref="Q29:Q30"/>
    <mergeCell ref="D30:F30"/>
    <mergeCell ref="G30:I30"/>
    <mergeCell ref="J30:L30"/>
    <mergeCell ref="M30:O30"/>
    <mergeCell ref="D27:F27"/>
    <mergeCell ref="G27:I27"/>
    <mergeCell ref="J27:L27"/>
    <mergeCell ref="M27:O27"/>
    <mergeCell ref="D28:F28"/>
    <mergeCell ref="G28:I28"/>
    <mergeCell ref="J28:L28"/>
    <mergeCell ref="M28:O28"/>
    <mergeCell ref="D25:F25"/>
    <mergeCell ref="G25:I25"/>
    <mergeCell ref="J25:L25"/>
    <mergeCell ref="M25:O25"/>
    <mergeCell ref="D26:F26"/>
    <mergeCell ref="G26:I26"/>
    <mergeCell ref="J26:L26"/>
    <mergeCell ref="M26:O26"/>
    <mergeCell ref="D23:F23"/>
    <mergeCell ref="G23:I23"/>
    <mergeCell ref="J23:L23"/>
    <mergeCell ref="M23:O23"/>
    <mergeCell ref="D24:F24"/>
    <mergeCell ref="G24:I24"/>
    <mergeCell ref="J24:L24"/>
    <mergeCell ref="M24:O24"/>
    <mergeCell ref="D21:F21"/>
    <mergeCell ref="G21:I21"/>
    <mergeCell ref="J21:L21"/>
    <mergeCell ref="M21:O21"/>
    <mergeCell ref="D22:F22"/>
    <mergeCell ref="G22:I22"/>
    <mergeCell ref="J22:L22"/>
    <mergeCell ref="M22:O22"/>
    <mergeCell ref="J9:L9"/>
    <mergeCell ref="M9:O9"/>
    <mergeCell ref="D19:F19"/>
    <mergeCell ref="G19:I19"/>
    <mergeCell ref="J19:L19"/>
    <mergeCell ref="M19:O19"/>
    <mergeCell ref="Q9:Q10"/>
    <mergeCell ref="D20:F20"/>
    <mergeCell ref="G20:I20"/>
    <mergeCell ref="J20:L20"/>
    <mergeCell ref="M20:O20"/>
    <mergeCell ref="B3:P3"/>
    <mergeCell ref="B4:P4"/>
    <mergeCell ref="B5:P5"/>
    <mergeCell ref="B6:P6"/>
    <mergeCell ref="B8:B10"/>
    <mergeCell ref="C8:C10"/>
    <mergeCell ref="D8:O8"/>
    <mergeCell ref="P8:P10"/>
    <mergeCell ref="D9:F9"/>
    <mergeCell ref="G9:I9"/>
  </mergeCells>
  <printOptions horizontalCentered="1"/>
  <pageMargins left="0.34" right="0.44" top="0.98425196850393704" bottom="0.98425196850393704" header="0.511811023622047" footer="0.511811023622047"/>
  <pageSetup paperSize="9" scale="64" orientation="landscape" r:id="rId1"/>
  <headerFooter alignWithMargins="0">
    <oddFooter>&amp;R]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"/>
  <sheetViews>
    <sheetView showGridLines="0" topLeftCell="A16" workbookViewId="0">
      <selection activeCell="E17" sqref="E17"/>
    </sheetView>
  </sheetViews>
  <sheetFormatPr defaultRowHeight="15" x14ac:dyDescent="0.2"/>
  <cols>
    <col min="1" max="1" width="6.85546875" style="271" customWidth="1"/>
    <col min="2" max="2" width="7" style="271" customWidth="1"/>
    <col min="3" max="3" width="51.42578125" style="271" customWidth="1"/>
    <col min="4" max="9" width="18.7109375" style="271" customWidth="1"/>
    <col min="10" max="16384" width="9.140625" style="271"/>
  </cols>
  <sheetData>
    <row r="1" spans="2:9" x14ac:dyDescent="0.2">
      <c r="B1" s="355"/>
    </row>
    <row r="2" spans="2:9" x14ac:dyDescent="0.2">
      <c r="B2" s="536" t="s">
        <v>120</v>
      </c>
      <c r="C2" s="537"/>
      <c r="D2" s="537"/>
      <c r="E2" s="537"/>
      <c r="F2" s="537"/>
      <c r="G2" s="537"/>
      <c r="H2" s="537"/>
      <c r="I2" s="537"/>
    </row>
    <row r="3" spans="2:9" x14ac:dyDescent="0.2">
      <c r="B3" s="536"/>
      <c r="C3" s="537"/>
      <c r="D3" s="537"/>
      <c r="E3" s="537"/>
      <c r="F3" s="537"/>
      <c r="G3" s="537"/>
      <c r="H3" s="537"/>
      <c r="I3" s="537"/>
    </row>
    <row r="4" spans="2:9" s="272" customFormat="1" x14ac:dyDescent="0.25">
      <c r="B4" s="538" t="s">
        <v>206</v>
      </c>
      <c r="C4" s="537"/>
      <c r="D4" s="537"/>
      <c r="E4" s="537"/>
      <c r="F4" s="537"/>
      <c r="G4" s="537"/>
      <c r="H4" s="537"/>
      <c r="I4" s="537"/>
    </row>
    <row r="5" spans="2:9" s="272" customFormat="1" x14ac:dyDescent="0.25">
      <c r="B5" s="538" t="s">
        <v>250</v>
      </c>
      <c r="C5" s="539"/>
      <c r="D5" s="539"/>
      <c r="E5" s="539"/>
      <c r="F5" s="539"/>
      <c r="G5" s="539"/>
      <c r="H5" s="539"/>
      <c r="I5" s="539"/>
    </row>
    <row r="7" spans="2:9" x14ac:dyDescent="0.2">
      <c r="B7" s="273" t="s">
        <v>251</v>
      </c>
    </row>
    <row r="9" spans="2:9" x14ac:dyDescent="0.2">
      <c r="B9" s="540" t="s">
        <v>2</v>
      </c>
      <c r="C9" s="540" t="s">
        <v>3</v>
      </c>
      <c r="D9" s="394"/>
      <c r="E9" s="540" t="s">
        <v>187</v>
      </c>
      <c r="F9" s="540"/>
      <c r="G9" s="540"/>
      <c r="H9" s="540"/>
      <c r="I9" s="540" t="s">
        <v>5</v>
      </c>
    </row>
    <row r="10" spans="2:9" ht="28.5" x14ac:dyDescent="0.2">
      <c r="B10" s="540"/>
      <c r="C10" s="540"/>
      <c r="D10" s="393"/>
      <c r="E10" s="307" t="s">
        <v>363</v>
      </c>
      <c r="F10" s="307" t="s">
        <v>364</v>
      </c>
      <c r="G10" s="307" t="s">
        <v>366</v>
      </c>
      <c r="H10" s="307" t="s">
        <v>365</v>
      </c>
      <c r="I10" s="540"/>
    </row>
    <row r="11" spans="2:9" x14ac:dyDescent="0.2">
      <c r="B11" s="353"/>
      <c r="C11" s="274"/>
      <c r="D11" s="274"/>
      <c r="E11" s="274"/>
      <c r="F11" s="274"/>
      <c r="G11" s="274"/>
      <c r="H11" s="274"/>
      <c r="I11" s="274"/>
    </row>
    <row r="12" spans="2:9" x14ac:dyDescent="0.2">
      <c r="B12" s="353" t="s">
        <v>37</v>
      </c>
      <c r="C12" s="276" t="s">
        <v>252</v>
      </c>
      <c r="D12" s="274"/>
      <c r="E12" s="274"/>
      <c r="F12" s="274"/>
      <c r="G12" s="274"/>
      <c r="H12" s="274"/>
      <c r="I12" s="274"/>
    </row>
    <row r="13" spans="2:9" x14ac:dyDescent="0.25">
      <c r="B13" s="353"/>
      <c r="C13" s="275" t="s">
        <v>253</v>
      </c>
      <c r="D13" s="274"/>
      <c r="E13" s="274"/>
      <c r="F13" s="274"/>
      <c r="G13" s="274"/>
      <c r="H13" s="274"/>
      <c r="I13" s="274"/>
    </row>
    <row r="14" spans="2:9" x14ac:dyDescent="0.25">
      <c r="B14" s="353"/>
      <c r="C14" s="275" t="s">
        <v>254</v>
      </c>
      <c r="D14" s="274"/>
      <c r="E14" s="274"/>
      <c r="F14" s="274"/>
      <c r="G14" s="274"/>
      <c r="H14" s="274"/>
      <c r="I14" s="274"/>
    </row>
    <row r="15" spans="2:9" x14ac:dyDescent="0.25">
      <c r="B15" s="353"/>
      <c r="C15" s="275" t="s">
        <v>255</v>
      </c>
      <c r="D15" s="274"/>
      <c r="E15" s="274">
        <f>SUM(E16:E17)</f>
        <v>165</v>
      </c>
      <c r="F15" s="274">
        <f>SUM(F16:F17)</f>
        <v>165</v>
      </c>
      <c r="G15" s="274">
        <f>SUM(G16:G17)</f>
        <v>165</v>
      </c>
      <c r="H15" s="274">
        <f>SUM(H16:H17)</f>
        <v>165</v>
      </c>
      <c r="I15" s="274"/>
    </row>
    <row r="16" spans="2:9" x14ac:dyDescent="0.25">
      <c r="B16" s="353"/>
      <c r="C16" s="321" t="s">
        <v>265</v>
      </c>
      <c r="D16" s="274"/>
      <c r="E16" s="274">
        <v>55</v>
      </c>
      <c r="F16" s="274">
        <v>55</v>
      </c>
      <c r="G16" s="274">
        <v>55</v>
      </c>
      <c r="H16" s="274">
        <v>55</v>
      </c>
      <c r="I16" s="274"/>
    </row>
    <row r="17" spans="2:9" x14ac:dyDescent="0.25">
      <c r="B17" s="353"/>
      <c r="C17" s="321" t="s">
        <v>266</v>
      </c>
      <c r="D17" s="274"/>
      <c r="E17" s="274">
        <v>110</v>
      </c>
      <c r="F17" s="274">
        <v>110</v>
      </c>
      <c r="G17" s="274">
        <v>110</v>
      </c>
      <c r="H17" s="274">
        <v>110</v>
      </c>
      <c r="I17" s="274"/>
    </row>
    <row r="18" spans="2:9" x14ac:dyDescent="0.25">
      <c r="B18" s="353"/>
      <c r="C18" s="275" t="s">
        <v>256</v>
      </c>
      <c r="D18" s="274"/>
      <c r="E18" s="274"/>
      <c r="F18" s="274"/>
      <c r="G18" s="274"/>
      <c r="H18" s="274"/>
      <c r="I18" s="274"/>
    </row>
    <row r="19" spans="2:9" x14ac:dyDescent="0.25">
      <c r="B19" s="353"/>
      <c r="C19" s="275" t="s">
        <v>257</v>
      </c>
      <c r="D19" s="274"/>
      <c r="E19" s="274"/>
      <c r="F19" s="274"/>
      <c r="G19" s="274"/>
      <c r="H19" s="274"/>
      <c r="I19" s="274"/>
    </row>
    <row r="20" spans="2:9" x14ac:dyDescent="0.2">
      <c r="B20" s="353" t="s">
        <v>38</v>
      </c>
      <c r="C20" s="276" t="s">
        <v>258</v>
      </c>
      <c r="D20" s="274"/>
      <c r="E20" s="274"/>
      <c r="F20" s="274"/>
      <c r="G20" s="274"/>
      <c r="H20" s="274"/>
      <c r="I20" s="274"/>
    </row>
    <row r="21" spans="2:9" x14ac:dyDescent="0.25">
      <c r="B21" s="353"/>
      <c r="C21" s="275" t="s">
        <v>253</v>
      </c>
      <c r="D21" s="274"/>
      <c r="E21" s="274"/>
      <c r="F21" s="274"/>
      <c r="G21" s="274"/>
      <c r="H21" s="274"/>
      <c r="I21" s="274"/>
    </row>
    <row r="22" spans="2:9" x14ac:dyDescent="0.25">
      <c r="B22" s="353"/>
      <c r="C22" s="275" t="s">
        <v>254</v>
      </c>
      <c r="D22" s="274"/>
      <c r="E22" s="274"/>
      <c r="F22" s="274"/>
      <c r="G22" s="274"/>
      <c r="H22" s="274"/>
      <c r="I22" s="274"/>
    </row>
    <row r="23" spans="2:9" x14ac:dyDescent="0.25">
      <c r="B23" s="353"/>
      <c r="C23" s="275" t="s">
        <v>259</v>
      </c>
      <c r="D23" s="274"/>
      <c r="E23" s="274"/>
      <c r="F23" s="274"/>
      <c r="G23" s="274"/>
      <c r="H23" s="274"/>
      <c r="I23" s="274"/>
    </row>
    <row r="24" spans="2:9" x14ac:dyDescent="0.25">
      <c r="B24" s="353"/>
      <c r="C24" s="275" t="s">
        <v>260</v>
      </c>
      <c r="D24" s="274"/>
      <c r="E24" s="274"/>
      <c r="F24" s="274"/>
      <c r="G24" s="274"/>
      <c r="H24" s="274"/>
      <c r="I24" s="274"/>
    </row>
    <row r="25" spans="2:9" x14ac:dyDescent="0.25">
      <c r="B25" s="353"/>
      <c r="C25" s="275" t="s">
        <v>261</v>
      </c>
      <c r="D25" s="274"/>
      <c r="E25" s="274"/>
      <c r="F25" s="274"/>
      <c r="G25" s="274"/>
      <c r="H25" s="274"/>
      <c r="I25" s="274"/>
    </row>
    <row r="26" spans="2:9" x14ac:dyDescent="0.25">
      <c r="B26" s="353"/>
      <c r="C26" s="275" t="s">
        <v>257</v>
      </c>
      <c r="D26" s="274"/>
      <c r="E26" s="274"/>
      <c r="F26" s="274"/>
      <c r="G26" s="274"/>
      <c r="H26" s="274"/>
      <c r="I26" s="274"/>
    </row>
    <row r="27" spans="2:9" x14ac:dyDescent="0.2">
      <c r="B27" s="353" t="s">
        <v>106</v>
      </c>
      <c r="C27" s="276" t="s">
        <v>262</v>
      </c>
      <c r="D27" s="274"/>
      <c r="E27" s="274"/>
      <c r="F27" s="274"/>
      <c r="G27" s="274"/>
      <c r="H27" s="274"/>
      <c r="I27" s="274"/>
    </row>
    <row r="28" spans="2:9" x14ac:dyDescent="0.25">
      <c r="B28" s="353"/>
      <c r="C28" s="275" t="s">
        <v>254</v>
      </c>
      <c r="D28" s="274"/>
      <c r="E28" s="274"/>
      <c r="F28" s="274"/>
      <c r="G28" s="274"/>
      <c r="H28" s="274"/>
      <c r="I28" s="274"/>
    </row>
    <row r="29" spans="2:9" x14ac:dyDescent="0.25">
      <c r="B29" s="353"/>
      <c r="C29" s="275" t="s">
        <v>259</v>
      </c>
      <c r="D29" s="274"/>
      <c r="E29" s="274">
        <v>4</v>
      </c>
      <c r="F29" s="274">
        <v>4</v>
      </c>
      <c r="G29" s="274">
        <v>4</v>
      </c>
      <c r="H29" s="274">
        <v>4</v>
      </c>
      <c r="I29" s="274"/>
    </row>
    <row r="30" spans="2:9" x14ac:dyDescent="0.25">
      <c r="B30" s="353"/>
      <c r="C30" s="275" t="s">
        <v>256</v>
      </c>
      <c r="D30" s="274"/>
      <c r="E30" s="274"/>
      <c r="F30" s="274"/>
      <c r="G30" s="274"/>
      <c r="H30" s="274"/>
      <c r="I30" s="274"/>
    </row>
    <row r="31" spans="2:9" x14ac:dyDescent="0.25">
      <c r="B31" s="353"/>
      <c r="C31" s="275" t="s">
        <v>257</v>
      </c>
      <c r="D31" s="274"/>
      <c r="E31" s="274"/>
      <c r="F31" s="274"/>
      <c r="G31" s="274"/>
      <c r="H31" s="274"/>
      <c r="I31" s="274"/>
    </row>
    <row r="32" spans="2:9" x14ac:dyDescent="0.2">
      <c r="B32" s="353" t="s">
        <v>172</v>
      </c>
      <c r="C32" s="276" t="s">
        <v>263</v>
      </c>
      <c r="D32" s="274"/>
      <c r="E32" s="274"/>
      <c r="F32" s="274"/>
      <c r="G32" s="274"/>
      <c r="H32" s="274"/>
      <c r="I32" s="274"/>
    </row>
    <row r="33" spans="2:9" x14ac:dyDescent="0.25">
      <c r="B33" s="353"/>
      <c r="C33" s="275" t="s">
        <v>254</v>
      </c>
      <c r="D33" s="274"/>
      <c r="E33" s="274"/>
      <c r="F33" s="274"/>
      <c r="G33" s="274"/>
      <c r="H33" s="274"/>
      <c r="I33" s="274"/>
    </row>
    <row r="34" spans="2:9" x14ac:dyDescent="0.25">
      <c r="B34" s="353"/>
      <c r="C34" s="275" t="s">
        <v>259</v>
      </c>
      <c r="D34" s="274"/>
      <c r="E34" s="274"/>
      <c r="F34" s="274"/>
      <c r="G34" s="274"/>
      <c r="H34" s="274"/>
      <c r="I34" s="274"/>
    </row>
    <row r="35" spans="2:9" x14ac:dyDescent="0.25">
      <c r="B35" s="274"/>
      <c r="C35" s="275" t="s">
        <v>260</v>
      </c>
      <c r="D35" s="274"/>
      <c r="E35" s="274"/>
      <c r="F35" s="274"/>
      <c r="G35" s="274"/>
      <c r="H35" s="274"/>
      <c r="I35" s="274"/>
    </row>
    <row r="36" spans="2:9" x14ac:dyDescent="0.25">
      <c r="B36" s="274"/>
      <c r="C36" s="275" t="s">
        <v>261</v>
      </c>
      <c r="D36" s="274"/>
      <c r="E36" s="274"/>
      <c r="F36" s="274"/>
      <c r="G36" s="274"/>
      <c r="H36" s="274"/>
      <c r="I36" s="274"/>
    </row>
    <row r="37" spans="2:9" x14ac:dyDescent="0.25">
      <c r="B37" s="274"/>
      <c r="C37" s="275" t="s">
        <v>257</v>
      </c>
      <c r="D37" s="274"/>
      <c r="E37" s="274"/>
      <c r="F37" s="274"/>
      <c r="G37" s="274"/>
      <c r="H37" s="274"/>
      <c r="I37" s="274"/>
    </row>
  </sheetData>
  <mergeCells count="8">
    <mergeCell ref="B2:I2"/>
    <mergeCell ref="B3:I3"/>
    <mergeCell ref="B4:I4"/>
    <mergeCell ref="B5:I5"/>
    <mergeCell ref="B9:B10"/>
    <mergeCell ref="C9:C10"/>
    <mergeCell ref="E9:H9"/>
    <mergeCell ref="I9:I10"/>
  </mergeCells>
  <pageMargins left="1.02" right="0.25" top="1" bottom="1" header="0.25" footer="0.25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2:K32"/>
  <sheetViews>
    <sheetView showGridLines="0" topLeftCell="A10" zoomScale="80" zoomScaleNormal="80" workbookViewId="0">
      <selection activeCell="F21" sqref="F21"/>
    </sheetView>
  </sheetViews>
  <sheetFormatPr defaultRowHeight="15.75" x14ac:dyDescent="0.2"/>
  <cols>
    <col min="1" max="1" width="2.42578125" style="18" customWidth="1"/>
    <col min="2" max="2" width="7" style="18" customWidth="1"/>
    <col min="3" max="3" width="63.5703125" style="18" bestFit="1" customWidth="1"/>
    <col min="4" max="4" width="16.5703125" style="18" bestFit="1" customWidth="1"/>
    <col min="5" max="5" width="12.7109375" style="18" bestFit="1" customWidth="1"/>
    <col min="6" max="6" width="12.7109375" style="236" bestFit="1" customWidth="1"/>
    <col min="7" max="7" width="16.7109375" style="18" customWidth="1"/>
    <col min="8" max="16384" width="9.140625" style="18"/>
  </cols>
  <sheetData>
    <row r="2" spans="1:11" x14ac:dyDescent="0.25">
      <c r="A2" s="503" t="s">
        <v>120</v>
      </c>
      <c r="B2" s="503"/>
      <c r="C2" s="503"/>
      <c r="D2" s="503"/>
      <c r="E2" s="503"/>
      <c r="F2" s="503"/>
      <c r="G2" s="503"/>
    </row>
    <row r="3" spans="1:11" x14ac:dyDescent="0.25">
      <c r="A3" s="503"/>
      <c r="B3" s="503"/>
      <c r="C3" s="503"/>
      <c r="D3" s="503"/>
      <c r="E3" s="503"/>
      <c r="F3" s="503"/>
      <c r="G3" s="503"/>
    </row>
    <row r="4" spans="1:11" s="19" customFormat="1" x14ac:dyDescent="0.25">
      <c r="A4" s="502" t="s">
        <v>174</v>
      </c>
      <c r="B4" s="502"/>
      <c r="C4" s="502"/>
      <c r="D4" s="502"/>
      <c r="E4" s="502"/>
      <c r="F4" s="502"/>
      <c r="G4" s="502"/>
    </row>
    <row r="5" spans="1:11" s="19" customFormat="1" x14ac:dyDescent="0.25">
      <c r="B5" s="503" t="s">
        <v>397</v>
      </c>
      <c r="C5" s="503"/>
      <c r="D5" s="503"/>
      <c r="E5" s="503"/>
      <c r="F5" s="503"/>
      <c r="G5" s="503"/>
    </row>
    <row r="6" spans="1:11" s="19" customFormat="1" x14ac:dyDescent="0.25">
      <c r="C6" s="9"/>
      <c r="D6" s="40"/>
    </row>
    <row r="7" spans="1:11" x14ac:dyDescent="0.2">
      <c r="B7" s="41" t="s">
        <v>32</v>
      </c>
    </row>
    <row r="8" spans="1:11" ht="16.5" thickBot="1" x14ac:dyDescent="0.25">
      <c r="G8" s="20" t="s">
        <v>1</v>
      </c>
    </row>
    <row r="9" spans="1:11" ht="43.5" customHeight="1" thickBot="1" x14ac:dyDescent="0.25">
      <c r="B9" s="541" t="s">
        <v>2</v>
      </c>
      <c r="C9" s="541" t="s">
        <v>3</v>
      </c>
      <c r="D9" s="188"/>
      <c r="E9" s="92" t="s">
        <v>207</v>
      </c>
      <c r="F9" s="380" t="s">
        <v>208</v>
      </c>
      <c r="G9" s="541" t="s">
        <v>5</v>
      </c>
    </row>
    <row r="10" spans="1:11" ht="16.5" thickBot="1" x14ac:dyDescent="0.25">
      <c r="B10" s="542"/>
      <c r="C10" s="542"/>
      <c r="D10" s="21"/>
      <c r="E10" s="21" t="s">
        <v>312</v>
      </c>
      <c r="F10" s="21" t="s">
        <v>312</v>
      </c>
      <c r="G10" s="542"/>
    </row>
    <row r="11" spans="1:11" ht="16.5" thickBot="1" x14ac:dyDescent="0.25">
      <c r="B11" s="543"/>
      <c r="C11" s="543"/>
      <c r="D11" s="22"/>
      <c r="E11" s="22"/>
      <c r="F11" s="22"/>
      <c r="G11" s="543"/>
    </row>
    <row r="12" spans="1:11" x14ac:dyDescent="0.2">
      <c r="B12" s="42">
        <v>1</v>
      </c>
      <c r="C12" s="456" t="s">
        <v>313</v>
      </c>
      <c r="D12" s="30"/>
      <c r="E12" s="89">
        <v>0.39242640000000001</v>
      </c>
      <c r="F12" s="89">
        <v>0.4345561</v>
      </c>
      <c r="G12" s="30"/>
      <c r="J12" s="95"/>
      <c r="K12" s="94"/>
    </row>
    <row r="13" spans="1:11" x14ac:dyDescent="0.2">
      <c r="B13" s="24">
        <v>2</v>
      </c>
      <c r="C13" s="457" t="s">
        <v>314</v>
      </c>
      <c r="D13" s="30"/>
      <c r="E13" s="89">
        <v>1.22906E-2</v>
      </c>
      <c r="F13" s="89">
        <v>0</v>
      </c>
      <c r="G13" s="24"/>
      <c r="J13" s="94"/>
      <c r="K13" s="94"/>
    </row>
    <row r="14" spans="1:11" x14ac:dyDescent="0.2">
      <c r="B14" s="24">
        <v>3</v>
      </c>
      <c r="C14" s="457" t="s">
        <v>315</v>
      </c>
      <c r="D14" s="30"/>
      <c r="E14" s="89">
        <v>1.6587000000000001E-2</v>
      </c>
      <c r="F14" s="89">
        <v>1.8970799999999999E-2</v>
      </c>
      <c r="G14" s="24"/>
      <c r="J14" s="94"/>
      <c r="K14" s="94"/>
    </row>
    <row r="15" spans="1:11" x14ac:dyDescent="0.2">
      <c r="B15" s="24">
        <v>4</v>
      </c>
      <c r="C15" s="458" t="s">
        <v>316</v>
      </c>
      <c r="D15" s="30"/>
      <c r="E15" s="89">
        <v>1.67402E-2</v>
      </c>
      <c r="F15" s="89">
        <v>2.2946600000000001E-2</v>
      </c>
      <c r="G15" s="24"/>
      <c r="J15" s="94"/>
      <c r="K15" s="94"/>
    </row>
    <row r="16" spans="1:11" x14ac:dyDescent="0.2">
      <c r="B16" s="24">
        <v>5</v>
      </c>
      <c r="C16" s="458" t="s">
        <v>317</v>
      </c>
      <c r="D16" s="30"/>
      <c r="E16" s="89">
        <v>7.3312000000000002E-2</v>
      </c>
      <c r="F16" s="89">
        <v>0.106349</v>
      </c>
      <c r="G16" s="24"/>
      <c r="J16" s="94"/>
      <c r="K16" s="94"/>
    </row>
    <row r="17" spans="2:11" x14ac:dyDescent="0.2">
      <c r="B17" s="24">
        <v>6</v>
      </c>
      <c r="C17" s="457" t="s">
        <v>318</v>
      </c>
      <c r="D17" s="30"/>
      <c r="E17" s="89">
        <v>1.6586299999999998E-2</v>
      </c>
      <c r="F17" s="89">
        <v>1.8973400000000001E-2</v>
      </c>
      <c r="G17" s="24"/>
      <c r="J17" s="94"/>
      <c r="K17" s="94"/>
    </row>
    <row r="18" spans="2:11" x14ac:dyDescent="0.2">
      <c r="B18" s="24">
        <v>7</v>
      </c>
      <c r="C18" s="457" t="s">
        <v>319</v>
      </c>
      <c r="D18" s="30"/>
      <c r="E18" s="89">
        <v>1.0001000000000001E-3</v>
      </c>
      <c r="F18" s="89">
        <v>0</v>
      </c>
      <c r="G18" s="24"/>
      <c r="J18" s="94"/>
      <c r="K18" s="94"/>
    </row>
    <row r="19" spans="2:11" x14ac:dyDescent="0.2">
      <c r="B19" s="24">
        <v>8</v>
      </c>
      <c r="C19" s="457" t="s">
        <v>320</v>
      </c>
      <c r="D19" s="30"/>
      <c r="E19" s="89">
        <v>2.3885699999999999E-2</v>
      </c>
      <c r="F19" s="89">
        <v>2.7227100000000001E-2</v>
      </c>
      <c r="G19" s="24"/>
      <c r="J19" s="94"/>
      <c r="K19" s="94"/>
    </row>
    <row r="20" spans="2:11" x14ac:dyDescent="0.2">
      <c r="B20" s="24">
        <v>9</v>
      </c>
      <c r="C20" s="457" t="s">
        <v>321</v>
      </c>
      <c r="D20" s="30"/>
      <c r="E20" s="89">
        <v>8.3000999999999995E-3</v>
      </c>
      <c r="F20" s="89">
        <v>8.4471000000000008E-3</v>
      </c>
      <c r="G20" s="24"/>
      <c r="J20" s="94"/>
      <c r="K20" s="94"/>
    </row>
    <row r="21" spans="2:11" x14ac:dyDescent="0.2">
      <c r="B21" s="24">
        <v>10</v>
      </c>
      <c r="C21" s="457" t="s">
        <v>322</v>
      </c>
      <c r="D21" s="30"/>
      <c r="E21" s="89">
        <v>3.6380000000000001E-4</v>
      </c>
      <c r="F21" s="89">
        <v>3.277E-4</v>
      </c>
      <c r="G21" s="24"/>
      <c r="J21" s="94"/>
      <c r="K21" s="94"/>
    </row>
    <row r="22" spans="2:11" x14ac:dyDescent="0.2">
      <c r="B22" s="24">
        <v>11</v>
      </c>
      <c r="C22" s="457" t="s">
        <v>323</v>
      </c>
      <c r="D22" s="30"/>
      <c r="E22" s="89">
        <v>2.7261299999999999E-2</v>
      </c>
      <c r="F22" s="89">
        <v>0</v>
      </c>
      <c r="G22" s="24"/>
      <c r="J22" s="94"/>
      <c r="K22" s="94"/>
    </row>
    <row r="23" spans="2:11" x14ac:dyDescent="0.2">
      <c r="B23" s="24">
        <v>12</v>
      </c>
      <c r="C23" s="457" t="s">
        <v>324</v>
      </c>
      <c r="D23" s="30"/>
      <c r="E23" s="89">
        <v>9.0942999999999996E-3</v>
      </c>
      <c r="F23" s="89">
        <v>1.0304499999999999E-2</v>
      </c>
      <c r="G23" s="24"/>
      <c r="J23" s="94"/>
      <c r="K23" s="94"/>
    </row>
    <row r="24" spans="2:11" x14ac:dyDescent="0.2">
      <c r="B24" s="24">
        <v>13</v>
      </c>
      <c r="C24" s="459" t="s">
        <v>325</v>
      </c>
      <c r="D24" s="30"/>
      <c r="E24" s="89">
        <v>3.98079E-2</v>
      </c>
      <c r="F24" s="89">
        <v>4.5540900000000002E-2</v>
      </c>
      <c r="G24" s="24"/>
      <c r="J24" s="94"/>
      <c r="K24" s="94"/>
    </row>
    <row r="25" spans="2:11" x14ac:dyDescent="0.2">
      <c r="B25" s="24">
        <v>14</v>
      </c>
      <c r="C25" s="459" t="s">
        <v>326</v>
      </c>
      <c r="D25" s="30"/>
      <c r="E25" s="89">
        <v>5.0881200000000001E-2</v>
      </c>
      <c r="F25" s="89">
        <v>7.5779299999999994E-2</v>
      </c>
      <c r="G25" s="24"/>
      <c r="J25" s="94"/>
      <c r="K25" s="94"/>
    </row>
    <row r="26" spans="2:11" x14ac:dyDescent="0.2">
      <c r="B26" s="24">
        <v>15</v>
      </c>
      <c r="C26" s="459" t="s">
        <v>327</v>
      </c>
      <c r="D26" s="30"/>
      <c r="E26" s="89">
        <v>0</v>
      </c>
      <c r="F26" s="89">
        <v>1.6076400000000001E-2</v>
      </c>
      <c r="G26" s="24"/>
      <c r="J26" s="94"/>
      <c r="K26" s="94"/>
    </row>
    <row r="27" spans="2:11" x14ac:dyDescent="0.2">
      <c r="B27" s="24">
        <v>16</v>
      </c>
      <c r="C27" s="459" t="s">
        <v>328</v>
      </c>
      <c r="D27" s="30"/>
      <c r="E27" s="89">
        <v>0</v>
      </c>
      <c r="F27" s="89">
        <v>3.1607799999999998E-2</v>
      </c>
      <c r="G27" s="24"/>
      <c r="J27" s="94"/>
      <c r="K27" s="94"/>
    </row>
    <row r="28" spans="2:11" x14ac:dyDescent="0.2">
      <c r="B28" s="24">
        <v>17</v>
      </c>
      <c r="C28" s="459" t="s">
        <v>329</v>
      </c>
      <c r="D28" s="30"/>
      <c r="E28" s="89">
        <v>0</v>
      </c>
      <c r="F28" s="89">
        <v>9.6600000000000003E-5</v>
      </c>
      <c r="G28" s="24"/>
      <c r="J28" s="94"/>
      <c r="K28" s="94"/>
    </row>
    <row r="29" spans="2:11" x14ac:dyDescent="0.2">
      <c r="B29" s="24">
        <v>18</v>
      </c>
      <c r="C29" s="459" t="s">
        <v>330</v>
      </c>
      <c r="D29" s="30"/>
      <c r="E29" s="89">
        <v>0</v>
      </c>
      <c r="F29" s="89">
        <v>9.31E-5</v>
      </c>
      <c r="G29" s="24"/>
      <c r="J29" s="94"/>
      <c r="K29" s="94"/>
    </row>
    <row r="30" spans="2:11" x14ac:dyDescent="0.25">
      <c r="B30" s="27">
        <v>20</v>
      </c>
      <c r="C30" s="44" t="s">
        <v>34</v>
      </c>
      <c r="D30" s="104"/>
      <c r="E30" s="103">
        <f>SUM(E12:E29)</f>
        <v>0.68853690000000001</v>
      </c>
      <c r="F30" s="103">
        <f>SUM(F12:F29)</f>
        <v>0.81729640000000003</v>
      </c>
      <c r="G30" s="103"/>
    </row>
    <row r="31" spans="2:11" x14ac:dyDescent="0.25">
      <c r="B31" s="24">
        <v>21</v>
      </c>
      <c r="C31" s="43" t="s">
        <v>35</v>
      </c>
      <c r="D31" s="30"/>
      <c r="E31" s="88">
        <v>0</v>
      </c>
      <c r="F31" s="88">
        <v>0</v>
      </c>
      <c r="G31" s="88"/>
    </row>
    <row r="32" spans="2:11" ht="16.5" thickBot="1" x14ac:dyDescent="0.25">
      <c r="B32" s="45">
        <v>21</v>
      </c>
      <c r="C32" s="46" t="s">
        <v>36</v>
      </c>
      <c r="D32" s="102"/>
      <c r="E32" s="100">
        <f>E30-E31</f>
        <v>0.68853690000000001</v>
      </c>
      <c r="F32" s="100">
        <f t="shared" ref="F32" si="0">F30-F31</f>
        <v>0.81729640000000003</v>
      </c>
      <c r="G32" s="100"/>
    </row>
  </sheetData>
  <mergeCells count="7">
    <mergeCell ref="B5:G5"/>
    <mergeCell ref="G9:G11"/>
    <mergeCell ref="A2:G2"/>
    <mergeCell ref="A3:G3"/>
    <mergeCell ref="A4:G4"/>
    <mergeCell ref="B9:B11"/>
    <mergeCell ref="C9:C11"/>
  </mergeCells>
  <phoneticPr fontId="0" type="noConversion"/>
  <pageMargins left="0.75" right="0.75" top="1" bottom="1" header="0.5" footer="0.5"/>
  <pageSetup paperSize="9" scale="3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2:M33"/>
  <sheetViews>
    <sheetView showGridLines="0" topLeftCell="A14" zoomScale="80" zoomScaleNormal="80" workbookViewId="0">
      <selection activeCell="L33" sqref="L33"/>
    </sheetView>
  </sheetViews>
  <sheetFormatPr defaultRowHeight="15.75" x14ac:dyDescent="0.2"/>
  <cols>
    <col min="1" max="1" width="6.85546875" style="18" customWidth="1"/>
    <col min="2" max="2" width="7" style="18" customWidth="1"/>
    <col min="3" max="3" width="63.5703125" style="18" bestFit="1" customWidth="1"/>
    <col min="4" max="4" width="33" style="18" hidden="1" customWidth="1"/>
    <col min="5" max="9" width="16.7109375" style="18" hidden="1" customWidth="1"/>
    <col min="10" max="10" width="16.7109375" style="18" customWidth="1"/>
    <col min="11" max="11" width="12.7109375" style="18" bestFit="1" customWidth="1"/>
    <col min="12" max="12" width="12.7109375" style="236" bestFit="1" customWidth="1"/>
    <col min="13" max="16384" width="9.140625" style="18"/>
  </cols>
  <sheetData>
    <row r="2" spans="1:13" x14ac:dyDescent="0.25">
      <c r="A2" s="503" t="s">
        <v>120</v>
      </c>
      <c r="B2" s="503"/>
      <c r="C2" s="503"/>
      <c r="D2" s="503"/>
      <c r="E2" s="503"/>
      <c r="F2" s="503"/>
      <c r="G2" s="503"/>
      <c r="H2" s="503"/>
      <c r="I2" s="503"/>
      <c r="J2" s="503"/>
    </row>
    <row r="3" spans="1:13" x14ac:dyDescent="0.25">
      <c r="A3" s="503"/>
      <c r="B3" s="503"/>
      <c r="C3" s="503"/>
      <c r="D3" s="503"/>
      <c r="E3" s="503"/>
      <c r="F3" s="503"/>
      <c r="G3" s="503"/>
      <c r="H3" s="503"/>
      <c r="I3" s="503"/>
      <c r="J3" s="503"/>
    </row>
    <row r="4" spans="1:13" s="19" customFormat="1" x14ac:dyDescent="0.25">
      <c r="A4" s="502" t="s">
        <v>264</v>
      </c>
      <c r="B4" s="502"/>
      <c r="C4" s="502"/>
      <c r="D4" s="502"/>
      <c r="E4" s="502"/>
      <c r="F4" s="502"/>
      <c r="G4" s="502"/>
      <c r="H4" s="502"/>
      <c r="I4" s="502"/>
      <c r="J4" s="502"/>
    </row>
    <row r="5" spans="1:13" s="19" customFormat="1" x14ac:dyDescent="0.25">
      <c r="B5" s="503" t="s">
        <v>398</v>
      </c>
      <c r="C5" s="503"/>
      <c r="D5" s="503"/>
      <c r="E5" s="503"/>
      <c r="F5" s="503"/>
      <c r="G5" s="503"/>
      <c r="H5" s="503"/>
      <c r="I5" s="503"/>
      <c r="J5" s="503"/>
    </row>
    <row r="7" spans="1:13" ht="16.5" thickBot="1" x14ac:dyDescent="0.25">
      <c r="H7" s="20"/>
      <c r="J7" s="20"/>
      <c r="K7" s="270"/>
      <c r="L7" s="270"/>
    </row>
    <row r="8" spans="1:13" ht="33.75" customHeight="1" thickBot="1" x14ac:dyDescent="0.25">
      <c r="B8" s="547" t="s">
        <v>2</v>
      </c>
      <c r="C8" s="544" t="s">
        <v>3</v>
      </c>
      <c r="D8" s="21" t="s">
        <v>127</v>
      </c>
      <c r="E8" s="550" t="s">
        <v>125</v>
      </c>
      <c r="F8" s="551"/>
      <c r="G8" s="551"/>
      <c r="H8" s="551"/>
      <c r="I8" s="552"/>
      <c r="J8" s="188"/>
      <c r="K8" s="187" t="s">
        <v>207</v>
      </c>
      <c r="L8" s="380" t="s">
        <v>208</v>
      </c>
    </row>
    <row r="9" spans="1:13" ht="32.25" thickBot="1" x14ac:dyDescent="0.25">
      <c r="B9" s="548"/>
      <c r="C9" s="545"/>
      <c r="D9" s="21" t="s">
        <v>6</v>
      </c>
      <c r="E9" s="21" t="s">
        <v>33</v>
      </c>
      <c r="F9" s="21" t="s">
        <v>7</v>
      </c>
      <c r="G9" s="21" t="s">
        <v>8</v>
      </c>
      <c r="H9" s="21" t="s">
        <v>9</v>
      </c>
      <c r="I9" s="21" t="s">
        <v>10</v>
      </c>
      <c r="J9" s="21"/>
      <c r="K9" s="21" t="s">
        <v>312</v>
      </c>
      <c r="L9" s="21" t="s">
        <v>312</v>
      </c>
    </row>
    <row r="10" spans="1:13" ht="16.5" thickBot="1" x14ac:dyDescent="0.25">
      <c r="B10" s="549"/>
      <c r="C10" s="546"/>
      <c r="D10" s="22" t="s">
        <v>11</v>
      </c>
      <c r="E10" s="22" t="s">
        <v>12</v>
      </c>
      <c r="F10" s="22" t="s">
        <v>13</v>
      </c>
      <c r="G10" s="22" t="s">
        <v>14</v>
      </c>
      <c r="H10" s="22" t="s">
        <v>15</v>
      </c>
      <c r="I10" s="22" t="s">
        <v>16</v>
      </c>
      <c r="J10" s="22"/>
      <c r="K10" s="22"/>
      <c r="L10" s="22"/>
    </row>
    <row r="11" spans="1:13" x14ac:dyDescent="0.25">
      <c r="B11" s="30">
        <v>1</v>
      </c>
      <c r="C11" s="460" t="s">
        <v>331</v>
      </c>
      <c r="D11" s="30" t="s">
        <v>126</v>
      </c>
      <c r="E11" s="42"/>
      <c r="F11" s="42"/>
      <c r="G11" s="30" t="s">
        <v>126</v>
      </c>
      <c r="H11" s="30" t="s">
        <v>126</v>
      </c>
      <c r="I11" s="35"/>
      <c r="J11" s="35"/>
      <c r="K11" s="88">
        <v>2.2979599999999999E-2</v>
      </c>
      <c r="L11" s="88">
        <v>2.9850999999999999E-2</v>
      </c>
      <c r="M11" s="99"/>
    </row>
    <row r="12" spans="1:13" x14ac:dyDescent="0.25">
      <c r="B12" s="24">
        <v>2</v>
      </c>
      <c r="C12" s="460" t="s">
        <v>332</v>
      </c>
      <c r="D12" s="30" t="s">
        <v>126</v>
      </c>
      <c r="E12" s="24"/>
      <c r="F12" s="24"/>
      <c r="G12" s="30" t="s">
        <v>126</v>
      </c>
      <c r="H12" s="30" t="s">
        <v>126</v>
      </c>
      <c r="I12" s="37"/>
      <c r="J12" s="37"/>
      <c r="K12" s="88">
        <v>6.5245999999999998E-2</v>
      </c>
      <c r="L12" s="88">
        <v>1.7306000000000001E-3</v>
      </c>
      <c r="M12" s="99"/>
    </row>
    <row r="13" spans="1:13" x14ac:dyDescent="0.25">
      <c r="B13" s="24">
        <v>3</v>
      </c>
      <c r="C13" s="460" t="s">
        <v>333</v>
      </c>
      <c r="D13" s="30" t="s">
        <v>126</v>
      </c>
      <c r="E13" s="24"/>
      <c r="F13" s="24"/>
      <c r="G13" s="30" t="s">
        <v>126</v>
      </c>
      <c r="H13" s="30" t="s">
        <v>126</v>
      </c>
      <c r="I13" s="37"/>
      <c r="J13" s="37"/>
      <c r="K13" s="88">
        <v>0.206956</v>
      </c>
      <c r="L13" s="88">
        <v>0.15757689999999999</v>
      </c>
      <c r="M13" s="99"/>
    </row>
    <row r="14" spans="1:13" x14ac:dyDescent="0.25">
      <c r="B14" s="24">
        <v>4</v>
      </c>
      <c r="C14" s="460" t="s">
        <v>334</v>
      </c>
      <c r="D14" s="30" t="s">
        <v>126</v>
      </c>
      <c r="E14" s="24"/>
      <c r="F14" s="24"/>
      <c r="G14" s="30" t="s">
        <v>126</v>
      </c>
      <c r="H14" s="30" t="s">
        <v>126</v>
      </c>
      <c r="I14" s="37"/>
      <c r="J14" s="37"/>
      <c r="K14" s="88">
        <v>0.26290039999999998</v>
      </c>
      <c r="L14" s="88">
        <v>0.22885810000000001</v>
      </c>
      <c r="M14" s="99"/>
    </row>
    <row r="15" spans="1:13" x14ac:dyDescent="0.25">
      <c r="B15" s="24">
        <v>5</v>
      </c>
      <c r="C15" s="460" t="s">
        <v>335</v>
      </c>
      <c r="D15" s="30" t="s">
        <v>126</v>
      </c>
      <c r="E15" s="24"/>
      <c r="F15" s="24"/>
      <c r="G15" s="30" t="s">
        <v>126</v>
      </c>
      <c r="H15" s="30" t="s">
        <v>126</v>
      </c>
      <c r="I15" s="37"/>
      <c r="J15" s="37"/>
      <c r="K15" s="88">
        <v>0.41192200000000001</v>
      </c>
      <c r="L15" s="88">
        <v>0.2345554</v>
      </c>
      <c r="M15" s="99"/>
    </row>
    <row r="16" spans="1:13" x14ac:dyDescent="0.25">
      <c r="B16" s="24">
        <v>6</v>
      </c>
      <c r="C16" s="460" t="s">
        <v>336</v>
      </c>
      <c r="D16" s="30" t="s">
        <v>126</v>
      </c>
      <c r="E16" s="24"/>
      <c r="F16" s="24"/>
      <c r="G16" s="30" t="s">
        <v>126</v>
      </c>
      <c r="H16" s="30" t="s">
        <v>126</v>
      </c>
      <c r="I16" s="37"/>
      <c r="J16" s="37"/>
      <c r="K16" s="88">
        <v>1.6540000000000001E-3</v>
      </c>
      <c r="L16" s="88">
        <v>2.777E-3</v>
      </c>
      <c r="M16" s="99"/>
    </row>
    <row r="17" spans="2:13" x14ac:dyDescent="0.25">
      <c r="B17" s="24">
        <v>7</v>
      </c>
      <c r="C17" s="460" t="s">
        <v>337</v>
      </c>
      <c r="D17" s="30" t="s">
        <v>126</v>
      </c>
      <c r="E17" s="24"/>
      <c r="F17" s="24"/>
      <c r="G17" s="30" t="s">
        <v>126</v>
      </c>
      <c r="H17" s="30" t="s">
        <v>126</v>
      </c>
      <c r="I17" s="37"/>
      <c r="J17" s="37"/>
      <c r="K17" s="88">
        <v>0</v>
      </c>
      <c r="L17" s="88">
        <v>2.9003399999999999E-2</v>
      </c>
      <c r="M17" s="99"/>
    </row>
    <row r="18" spans="2:13" x14ac:dyDescent="0.25">
      <c r="B18" s="24">
        <v>8</v>
      </c>
      <c r="C18" s="460" t="s">
        <v>338</v>
      </c>
      <c r="D18" s="30" t="s">
        <v>126</v>
      </c>
      <c r="E18" s="24"/>
      <c r="F18" s="24"/>
      <c r="G18" s="30" t="s">
        <v>126</v>
      </c>
      <c r="H18" s="30" t="s">
        <v>126</v>
      </c>
      <c r="I18" s="37"/>
      <c r="J18" s="37"/>
      <c r="K18" s="88">
        <v>3.9550700000000001E-2</v>
      </c>
      <c r="L18" s="88">
        <v>4.5281099999999998E-2</v>
      </c>
      <c r="M18" s="99"/>
    </row>
    <row r="19" spans="2:13" x14ac:dyDescent="0.25">
      <c r="B19" s="24">
        <v>9</v>
      </c>
      <c r="C19" s="460" t="s">
        <v>339</v>
      </c>
      <c r="D19" s="30" t="s">
        <v>126</v>
      </c>
      <c r="E19" s="24"/>
      <c r="F19" s="24"/>
      <c r="G19" s="30" t="s">
        <v>126</v>
      </c>
      <c r="H19" s="30" t="s">
        <v>126</v>
      </c>
      <c r="I19" s="37"/>
      <c r="J19" s="37"/>
      <c r="K19" s="88">
        <v>8.0791999999999999E-3</v>
      </c>
      <c r="L19" s="88">
        <v>5.1313000000000001E-3</v>
      </c>
      <c r="M19" s="99"/>
    </row>
    <row r="20" spans="2:13" x14ac:dyDescent="0.25">
      <c r="B20" s="24">
        <v>10</v>
      </c>
      <c r="C20" s="460" t="s">
        <v>340</v>
      </c>
      <c r="D20" s="30" t="s">
        <v>126</v>
      </c>
      <c r="E20" s="24"/>
      <c r="F20" s="24"/>
      <c r="G20" s="30" t="s">
        <v>126</v>
      </c>
      <c r="H20" s="30" t="s">
        <v>126</v>
      </c>
      <c r="I20" s="37"/>
      <c r="J20" s="37"/>
      <c r="K20" s="88">
        <v>0</v>
      </c>
      <c r="L20" s="88">
        <v>0</v>
      </c>
      <c r="M20" s="99"/>
    </row>
    <row r="21" spans="2:13" x14ac:dyDescent="0.25">
      <c r="B21" s="24">
        <v>11</v>
      </c>
      <c r="C21" s="460" t="s">
        <v>116</v>
      </c>
      <c r="D21" s="30" t="s">
        <v>126</v>
      </c>
      <c r="E21" s="24"/>
      <c r="F21" s="24"/>
      <c r="G21" s="30" t="s">
        <v>126</v>
      </c>
      <c r="H21" s="30" t="s">
        <v>126</v>
      </c>
      <c r="I21" s="37"/>
      <c r="J21" s="37"/>
      <c r="K21" s="88">
        <v>0</v>
      </c>
      <c r="L21" s="88">
        <v>0</v>
      </c>
      <c r="M21" s="99"/>
    </row>
    <row r="22" spans="2:13" x14ac:dyDescent="0.25">
      <c r="B22" s="24">
        <v>12</v>
      </c>
      <c r="C22" s="460" t="s">
        <v>341</v>
      </c>
      <c r="D22" s="30" t="s">
        <v>126</v>
      </c>
      <c r="E22" s="24"/>
      <c r="F22" s="24"/>
      <c r="G22" s="30" t="s">
        <v>126</v>
      </c>
      <c r="H22" s="30" t="s">
        <v>126</v>
      </c>
      <c r="I22" s="37"/>
      <c r="J22" s="37"/>
      <c r="K22" s="88">
        <v>0.271596</v>
      </c>
      <c r="L22" s="88">
        <v>0.1219098</v>
      </c>
      <c r="M22" s="99"/>
    </row>
    <row r="23" spans="2:13" x14ac:dyDescent="0.25">
      <c r="B23" s="24">
        <v>13</v>
      </c>
      <c r="C23" s="75" t="s">
        <v>342</v>
      </c>
      <c r="D23" s="30" t="s">
        <v>126</v>
      </c>
      <c r="E23" s="24"/>
      <c r="F23" s="24"/>
      <c r="G23" s="30" t="s">
        <v>126</v>
      </c>
      <c r="H23" s="30" t="s">
        <v>126</v>
      </c>
      <c r="I23" s="37"/>
      <c r="J23" s="37"/>
      <c r="K23" s="88">
        <v>2.47555E-2</v>
      </c>
      <c r="L23" s="88">
        <v>5.7728500000000002E-2</v>
      </c>
      <c r="M23" s="99"/>
    </row>
    <row r="24" spans="2:13" x14ac:dyDescent="0.25">
      <c r="B24" s="24">
        <v>14</v>
      </c>
      <c r="C24" s="75" t="s">
        <v>343</v>
      </c>
      <c r="D24" s="30" t="s">
        <v>126</v>
      </c>
      <c r="E24" s="24"/>
      <c r="F24" s="24"/>
      <c r="G24" s="30" t="s">
        <v>126</v>
      </c>
      <c r="H24" s="30" t="s">
        <v>126</v>
      </c>
      <c r="I24" s="37"/>
      <c r="J24" s="37"/>
      <c r="K24" s="88">
        <v>6.1269000000000002E-3</v>
      </c>
      <c r="L24" s="88">
        <v>1.4621E-3</v>
      </c>
      <c r="M24" s="99"/>
    </row>
    <row r="25" spans="2:13" x14ac:dyDescent="0.25">
      <c r="B25" s="24">
        <v>15</v>
      </c>
      <c r="C25" s="75" t="s">
        <v>344</v>
      </c>
      <c r="D25" s="30" t="s">
        <v>126</v>
      </c>
      <c r="E25" s="24"/>
      <c r="F25" s="24"/>
      <c r="G25" s="30" t="s">
        <v>126</v>
      </c>
      <c r="H25" s="30" t="s">
        <v>126</v>
      </c>
      <c r="I25" s="37"/>
      <c r="J25" s="37"/>
      <c r="K25" s="88">
        <v>3.6454E-3</v>
      </c>
      <c r="L25" s="88">
        <v>0</v>
      </c>
      <c r="M25" s="99"/>
    </row>
    <row r="26" spans="2:13" x14ac:dyDescent="0.25">
      <c r="B26" s="24">
        <v>16</v>
      </c>
      <c r="C26" s="75" t="s">
        <v>345</v>
      </c>
      <c r="D26" s="30" t="s">
        <v>126</v>
      </c>
      <c r="E26" s="24"/>
      <c r="F26" s="24"/>
      <c r="G26" s="30" t="s">
        <v>126</v>
      </c>
      <c r="H26" s="30" t="s">
        <v>126</v>
      </c>
      <c r="I26" s="37"/>
      <c r="J26" s="37"/>
      <c r="K26" s="88">
        <v>4.2532000000000004E-3</v>
      </c>
      <c r="L26" s="88">
        <v>2.6175999999999999E-3</v>
      </c>
      <c r="M26" s="99"/>
    </row>
    <row r="27" spans="2:13" x14ac:dyDescent="0.25">
      <c r="B27" s="24">
        <v>17</v>
      </c>
      <c r="C27" s="75" t="s">
        <v>346</v>
      </c>
      <c r="D27" s="30" t="s">
        <v>126</v>
      </c>
      <c r="E27" s="24"/>
      <c r="F27" s="24"/>
      <c r="G27" s="30" t="s">
        <v>126</v>
      </c>
      <c r="H27" s="30" t="s">
        <v>126</v>
      </c>
      <c r="I27" s="37"/>
      <c r="J27" s="37"/>
      <c r="K27" s="88">
        <v>3.7330000000000002E-4</v>
      </c>
      <c r="L27" s="88">
        <v>4.7169999999999997E-4</v>
      </c>
      <c r="M27" s="99"/>
    </row>
    <row r="28" spans="2:13" x14ac:dyDescent="0.25">
      <c r="B28" s="24">
        <v>18</v>
      </c>
      <c r="C28" s="75" t="s">
        <v>347</v>
      </c>
      <c r="D28" s="30" t="s">
        <v>126</v>
      </c>
      <c r="E28" s="24"/>
      <c r="F28" s="24"/>
      <c r="G28" s="30" t="s">
        <v>126</v>
      </c>
      <c r="H28" s="30" t="s">
        <v>126</v>
      </c>
      <c r="I28" s="37"/>
      <c r="J28" s="37"/>
      <c r="K28" s="88">
        <v>8.3512199999999995E-2</v>
      </c>
      <c r="L28" s="88">
        <v>6.5420199999999998E-2</v>
      </c>
      <c r="M28" s="99"/>
    </row>
    <row r="29" spans="2:13" x14ac:dyDescent="0.25">
      <c r="B29" s="461">
        <v>19</v>
      </c>
      <c r="C29" s="144" t="s">
        <v>348</v>
      </c>
      <c r="D29" s="35" t="s">
        <v>126</v>
      </c>
      <c r="E29" s="24"/>
      <c r="F29" s="24"/>
      <c r="G29" s="30" t="s">
        <v>126</v>
      </c>
      <c r="H29" s="30" t="s">
        <v>126</v>
      </c>
      <c r="I29" s="37"/>
      <c r="J29" s="37"/>
      <c r="K29" s="88">
        <v>0</v>
      </c>
      <c r="L29" s="88">
        <v>0</v>
      </c>
      <c r="M29" s="99"/>
    </row>
    <row r="30" spans="2:13" x14ac:dyDescent="0.25">
      <c r="B30" s="461">
        <v>20</v>
      </c>
      <c r="C30" s="75" t="s">
        <v>349</v>
      </c>
      <c r="D30" s="35" t="s">
        <v>126</v>
      </c>
      <c r="E30" s="24"/>
      <c r="F30" s="24"/>
      <c r="G30" s="30" t="s">
        <v>126</v>
      </c>
      <c r="H30" s="30" t="s">
        <v>126</v>
      </c>
      <c r="I30" s="37"/>
      <c r="J30" s="37"/>
      <c r="K30" s="88">
        <v>0</v>
      </c>
      <c r="L30" s="88">
        <v>1.18432E-2</v>
      </c>
      <c r="M30" s="99"/>
    </row>
    <row r="31" spans="2:13" s="41" customFormat="1" x14ac:dyDescent="0.25">
      <c r="B31" s="27">
        <v>29</v>
      </c>
      <c r="C31" s="50" t="s">
        <v>129</v>
      </c>
      <c r="D31" s="77" t="s">
        <v>126</v>
      </c>
      <c r="E31" s="27"/>
      <c r="F31" s="27"/>
      <c r="G31" s="77" t="s">
        <v>126</v>
      </c>
      <c r="H31" s="77" t="s">
        <v>126</v>
      </c>
      <c r="I31" s="51"/>
      <c r="J31" s="51"/>
      <c r="K31" s="104">
        <f t="shared" ref="K31:L31" si="0">SUM(K11:K30)</f>
        <v>1.4135503999999997</v>
      </c>
      <c r="L31" s="104">
        <f t="shared" si="0"/>
        <v>0.99621789999999999</v>
      </c>
    </row>
    <row r="32" spans="2:13" x14ac:dyDescent="0.25">
      <c r="B32" s="24">
        <v>30</v>
      </c>
      <c r="C32" s="43" t="s">
        <v>35</v>
      </c>
      <c r="D32" s="30" t="s">
        <v>126</v>
      </c>
      <c r="E32" s="24"/>
      <c r="F32" s="24"/>
      <c r="G32" s="30" t="s">
        <v>126</v>
      </c>
      <c r="H32" s="30" t="s">
        <v>126</v>
      </c>
      <c r="I32" s="37"/>
      <c r="J32" s="37"/>
      <c r="K32" s="88"/>
      <c r="L32" s="88"/>
    </row>
    <row r="33" spans="2:12" s="41" customFormat="1" ht="16.5" thickBot="1" x14ac:dyDescent="0.25">
      <c r="B33" s="101">
        <v>31</v>
      </c>
      <c r="C33" s="46" t="s">
        <v>39</v>
      </c>
      <c r="D33" s="101" t="s">
        <v>126</v>
      </c>
      <c r="E33" s="101"/>
      <c r="F33" s="101"/>
      <c r="G33" s="101" t="s">
        <v>126</v>
      </c>
      <c r="H33" s="101" t="s">
        <v>126</v>
      </c>
      <c r="I33" s="46"/>
      <c r="J33" s="181"/>
      <c r="K33" s="102">
        <f>K31-K32</f>
        <v>1.4135503999999997</v>
      </c>
      <c r="L33" s="102">
        <f t="shared" ref="L33" si="1">L31-L32</f>
        <v>0.99621789999999999</v>
      </c>
    </row>
  </sheetData>
  <mergeCells count="7">
    <mergeCell ref="A2:J2"/>
    <mergeCell ref="A3:J3"/>
    <mergeCell ref="A4:J4"/>
    <mergeCell ref="B5:J5"/>
    <mergeCell ref="C8:C10"/>
    <mergeCell ref="B8:B10"/>
    <mergeCell ref="E8:I8"/>
  </mergeCells>
  <phoneticPr fontId="0" type="noConversion"/>
  <pageMargins left="0.75" right="0.75" top="1" bottom="1" header="0.5" footer="0.5"/>
  <pageSetup paperSize="9" scale="7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2:G25"/>
  <sheetViews>
    <sheetView showGridLines="0" zoomScale="70" zoomScaleNormal="70" workbookViewId="0">
      <selection activeCell="F11" sqref="F11"/>
    </sheetView>
  </sheetViews>
  <sheetFormatPr defaultRowHeight="15.75" x14ac:dyDescent="0.2"/>
  <cols>
    <col min="1" max="1" width="1" style="18" customWidth="1"/>
    <col min="2" max="2" width="7" style="18" customWidth="1"/>
    <col min="3" max="3" width="94.7109375" style="18" customWidth="1"/>
    <col min="4" max="4" width="16.7109375" style="18" customWidth="1"/>
    <col min="5" max="6" width="16.7109375" style="236" customWidth="1"/>
    <col min="7" max="7" width="19" style="18" customWidth="1"/>
    <col min="8" max="16384" width="9.140625" style="18"/>
  </cols>
  <sheetData>
    <row r="2" spans="1:7" x14ac:dyDescent="0.25">
      <c r="A2" s="503" t="s">
        <v>120</v>
      </c>
      <c r="B2" s="503"/>
      <c r="C2" s="503"/>
      <c r="D2" s="503"/>
      <c r="E2" s="503"/>
      <c r="F2" s="503"/>
      <c r="G2" s="503"/>
    </row>
    <row r="3" spans="1:7" x14ac:dyDescent="0.25">
      <c r="A3" s="503"/>
      <c r="B3" s="503"/>
      <c r="C3" s="503"/>
      <c r="D3" s="503"/>
      <c r="E3" s="503"/>
      <c r="F3" s="503"/>
      <c r="G3" s="503"/>
    </row>
    <row r="4" spans="1:7" s="19" customFormat="1" x14ac:dyDescent="0.25">
      <c r="A4" s="502" t="s">
        <v>174</v>
      </c>
      <c r="B4" s="502"/>
      <c r="C4" s="502"/>
      <c r="D4" s="502"/>
      <c r="E4" s="502"/>
      <c r="F4" s="502"/>
      <c r="G4" s="502"/>
    </row>
    <row r="5" spans="1:7" s="19" customFormat="1" x14ac:dyDescent="0.25">
      <c r="B5" s="503" t="s">
        <v>399</v>
      </c>
      <c r="C5" s="503"/>
      <c r="D5" s="503"/>
      <c r="E5" s="503"/>
      <c r="F5" s="503"/>
      <c r="G5" s="503"/>
    </row>
    <row r="7" spans="1:7" ht="16.5" thickBot="1" x14ac:dyDescent="0.25">
      <c r="D7" s="20"/>
      <c r="G7" s="20" t="s">
        <v>1</v>
      </c>
    </row>
    <row r="8" spans="1:7" ht="30" customHeight="1" thickBot="1" x14ac:dyDescent="0.25">
      <c r="B8" s="547" t="s">
        <v>2</v>
      </c>
      <c r="C8" s="547" t="s">
        <v>3</v>
      </c>
      <c r="D8" s="188"/>
      <c r="E8" s="380" t="s">
        <v>207</v>
      </c>
      <c r="F8" s="380" t="s">
        <v>208</v>
      </c>
      <c r="G8" s="541" t="s">
        <v>5</v>
      </c>
    </row>
    <row r="9" spans="1:7" ht="33" customHeight="1" thickBot="1" x14ac:dyDescent="0.25">
      <c r="B9" s="553"/>
      <c r="C9" s="553"/>
      <c r="D9" s="21"/>
      <c r="E9" s="21" t="s">
        <v>312</v>
      </c>
      <c r="F9" s="21" t="s">
        <v>312</v>
      </c>
      <c r="G9" s="542"/>
    </row>
    <row r="10" spans="1:7" ht="16.5" thickBot="1" x14ac:dyDescent="0.25">
      <c r="B10" s="554"/>
      <c r="C10" s="554"/>
      <c r="D10" s="22"/>
      <c r="E10" s="22"/>
      <c r="F10" s="22"/>
      <c r="G10" s="543"/>
    </row>
    <row r="11" spans="1:7" x14ac:dyDescent="0.25">
      <c r="B11" s="30">
        <v>1</v>
      </c>
      <c r="C11" s="75" t="s">
        <v>350</v>
      </c>
      <c r="D11" s="30"/>
      <c r="E11" s="89">
        <v>0.26656180000000002</v>
      </c>
      <c r="F11" s="89">
        <v>0.1042476</v>
      </c>
      <c r="G11" s="30"/>
    </row>
    <row r="12" spans="1:7" x14ac:dyDescent="0.25">
      <c r="B12" s="24">
        <v>2</v>
      </c>
      <c r="C12" s="75" t="s">
        <v>351</v>
      </c>
      <c r="D12" s="30"/>
      <c r="E12" s="89">
        <v>0.56798979999999999</v>
      </c>
      <c r="F12" s="89">
        <v>0.24407039999999999</v>
      </c>
      <c r="G12" s="24"/>
    </row>
    <row r="13" spans="1:7" x14ac:dyDescent="0.25">
      <c r="B13" s="24">
        <v>3</v>
      </c>
      <c r="C13" s="75" t="s">
        <v>352</v>
      </c>
      <c r="D13" s="30"/>
      <c r="E13" s="89">
        <v>0.2821780954</v>
      </c>
      <c r="F13" s="89">
        <v>0.2098795</v>
      </c>
      <c r="G13" s="24"/>
    </row>
    <row r="14" spans="1:7" x14ac:dyDescent="0.25">
      <c r="B14" s="24">
        <v>4</v>
      </c>
      <c r="C14" s="75" t="s">
        <v>353</v>
      </c>
      <c r="D14" s="30"/>
      <c r="E14" s="89">
        <v>0.15893843260000001</v>
      </c>
      <c r="F14" s="89">
        <v>0.1647217</v>
      </c>
      <c r="G14" s="24"/>
    </row>
    <row r="15" spans="1:7" x14ac:dyDescent="0.25">
      <c r="B15" s="24">
        <v>5</v>
      </c>
      <c r="C15" s="75" t="s">
        <v>354</v>
      </c>
      <c r="D15" s="30"/>
      <c r="E15" s="89">
        <v>3.7400000000000003E-2</v>
      </c>
      <c r="F15" s="89">
        <v>0</v>
      </c>
      <c r="G15" s="24"/>
    </row>
    <row r="16" spans="1:7" s="236" customFormat="1" x14ac:dyDescent="0.25">
      <c r="B16" s="24"/>
      <c r="C16" s="75" t="s">
        <v>355</v>
      </c>
      <c r="D16" s="30"/>
      <c r="E16" s="89">
        <v>0.1209886</v>
      </c>
      <c r="F16" s="89">
        <v>0</v>
      </c>
      <c r="G16" s="24"/>
    </row>
    <row r="17" spans="2:7" x14ac:dyDescent="0.25">
      <c r="B17" s="24">
        <v>6</v>
      </c>
      <c r="C17" s="75" t="s">
        <v>356</v>
      </c>
      <c r="D17" s="30"/>
      <c r="E17" s="89">
        <v>0.51731592000000004</v>
      </c>
      <c r="F17" s="89">
        <v>0.212362</v>
      </c>
      <c r="G17" s="24"/>
    </row>
    <row r="18" spans="2:7" s="236" customFormat="1" x14ac:dyDescent="0.25">
      <c r="B18" s="24">
        <v>8</v>
      </c>
      <c r="C18" s="144" t="s">
        <v>357</v>
      </c>
      <c r="D18" s="30"/>
      <c r="E18" s="89">
        <v>1.7168900000000001E-2</v>
      </c>
      <c r="F18" s="89">
        <v>3.3122E-3</v>
      </c>
      <c r="G18" s="24"/>
    </row>
    <row r="19" spans="2:7" x14ac:dyDescent="0.25">
      <c r="B19" s="24">
        <v>9</v>
      </c>
      <c r="C19" s="50" t="s">
        <v>41</v>
      </c>
      <c r="D19" s="30"/>
      <c r="E19" s="90">
        <f t="shared" ref="E19:F19" si="0">SUM(E11:E18)</f>
        <v>1.9685415479999999</v>
      </c>
      <c r="F19" s="90">
        <f t="shared" si="0"/>
        <v>0.93859339999999991</v>
      </c>
      <c r="G19" s="24"/>
    </row>
    <row r="20" spans="2:7" x14ac:dyDescent="0.25">
      <c r="B20" s="24">
        <v>10</v>
      </c>
      <c r="C20" s="43" t="s">
        <v>35</v>
      </c>
      <c r="D20" s="30"/>
      <c r="E20" s="89">
        <v>0</v>
      </c>
      <c r="F20" s="89">
        <v>0</v>
      </c>
      <c r="G20" s="24"/>
    </row>
    <row r="21" spans="2:7" s="41" customFormat="1" x14ac:dyDescent="0.2">
      <c r="B21" s="27">
        <v>11</v>
      </c>
      <c r="C21" s="51" t="s">
        <v>42</v>
      </c>
      <c r="D21" s="383"/>
      <c r="E21" s="90">
        <f t="shared" ref="E21:F21" si="1">E19-E20</f>
        <v>1.9685415479999999</v>
      </c>
      <c r="F21" s="90">
        <f t="shared" si="1"/>
        <v>0.93859339999999991</v>
      </c>
      <c r="G21" s="27"/>
    </row>
    <row r="22" spans="2:7" x14ac:dyDescent="0.2">
      <c r="B22" s="24"/>
      <c r="C22" s="52"/>
      <c r="D22" s="24"/>
      <c r="E22" s="24"/>
      <c r="F22" s="24"/>
      <c r="G22" s="24"/>
    </row>
    <row r="23" spans="2:7" x14ac:dyDescent="0.2">
      <c r="B23" s="24">
        <v>12</v>
      </c>
      <c r="C23" s="53" t="s">
        <v>43</v>
      </c>
      <c r="D23" s="30"/>
      <c r="E23" s="30"/>
      <c r="F23" s="30"/>
      <c r="G23" s="24"/>
    </row>
    <row r="24" spans="2:7" x14ac:dyDescent="0.2">
      <c r="B24" s="24">
        <v>13</v>
      </c>
      <c r="C24" s="53" t="s">
        <v>44</v>
      </c>
      <c r="D24" s="30"/>
      <c r="E24" s="30"/>
      <c r="F24" s="30"/>
      <c r="G24" s="24"/>
    </row>
    <row r="25" spans="2:7" ht="16.5" thickBot="1" x14ac:dyDescent="0.25">
      <c r="B25" s="47"/>
      <c r="C25" s="54"/>
      <c r="D25" s="47"/>
      <c r="E25" s="47"/>
      <c r="F25" s="47"/>
      <c r="G25" s="47"/>
    </row>
  </sheetData>
  <mergeCells count="7">
    <mergeCell ref="A2:G2"/>
    <mergeCell ref="A3:G3"/>
    <mergeCell ref="A4:G4"/>
    <mergeCell ref="B5:G5"/>
    <mergeCell ref="C8:C10"/>
    <mergeCell ref="B8:B10"/>
    <mergeCell ref="G8:G10"/>
  </mergeCells>
  <phoneticPr fontId="0" type="noConversion"/>
  <pageMargins left="0.75" right="0.75" top="1" bottom="1" header="0.5" footer="0.5"/>
  <pageSetup paperSize="9"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52"/>
  <sheetViews>
    <sheetView showGridLines="0" topLeftCell="A31" zoomScale="75" workbookViewId="0">
      <selection activeCell="H49" sqref="H49"/>
    </sheetView>
  </sheetViews>
  <sheetFormatPr defaultRowHeight="15.75" x14ac:dyDescent="0.25"/>
  <cols>
    <col min="1" max="1" width="4.5703125" style="5" customWidth="1"/>
    <col min="2" max="2" width="31" style="5" bestFit="1" customWidth="1"/>
    <col min="3" max="3" width="38.42578125" style="5" customWidth="1"/>
    <col min="4" max="4" width="16.7109375" style="5" customWidth="1"/>
    <col min="5" max="5" width="17.42578125" style="5" customWidth="1"/>
    <col min="6" max="6" width="15" style="5" customWidth="1"/>
    <col min="7" max="7" width="13.28515625" style="5" bestFit="1" customWidth="1"/>
    <col min="8" max="8" width="15.42578125" style="5" customWidth="1"/>
    <col min="9" max="9" width="16.5703125" style="5" customWidth="1"/>
    <col min="10" max="10" width="15.5703125" style="5" customWidth="1"/>
    <col min="11" max="11" width="13.85546875" style="5" customWidth="1"/>
    <col min="12" max="12" width="15.5703125" style="5" customWidth="1"/>
    <col min="13" max="13" width="14.42578125" style="5" customWidth="1"/>
    <col min="14" max="14" width="16.28515625" style="5" customWidth="1"/>
    <col min="15" max="15" width="14.42578125" style="5" customWidth="1"/>
    <col min="16" max="16" width="7.28515625" style="5" customWidth="1"/>
    <col min="17" max="17" width="13.42578125" style="5" customWidth="1"/>
    <col min="18" max="18" width="13.5703125" style="5" customWidth="1"/>
    <col min="19" max="256" width="9.140625" style="5"/>
    <col min="257" max="257" width="4.5703125" style="5" customWidth="1"/>
    <col min="258" max="258" width="16.7109375" style="5" customWidth="1"/>
    <col min="259" max="259" width="37.28515625" style="5" customWidth="1"/>
    <col min="260" max="260" width="16.7109375" style="5" customWidth="1"/>
    <col min="261" max="261" width="17.42578125" style="5" customWidth="1"/>
    <col min="262" max="262" width="15" style="5" customWidth="1"/>
    <col min="263" max="263" width="13.28515625" style="5" bestFit="1" customWidth="1"/>
    <col min="264" max="264" width="15.42578125" style="5" customWidth="1"/>
    <col min="265" max="265" width="16.5703125" style="5" customWidth="1"/>
    <col min="266" max="266" width="15.5703125" style="5" customWidth="1"/>
    <col min="267" max="267" width="13.85546875" style="5" customWidth="1"/>
    <col min="268" max="268" width="15.5703125" style="5" customWidth="1"/>
    <col min="269" max="269" width="11.5703125" style="5" customWidth="1"/>
    <col min="270" max="270" width="16.28515625" style="5" customWidth="1"/>
    <col min="271" max="271" width="13.5703125" style="5" customWidth="1"/>
    <col min="272" max="272" width="7.28515625" style="5" customWidth="1"/>
    <col min="273" max="273" width="13.42578125" style="5" customWidth="1"/>
    <col min="274" max="274" width="13.5703125" style="5" customWidth="1"/>
    <col min="275" max="512" width="9.140625" style="5"/>
    <col min="513" max="513" width="4.5703125" style="5" customWidth="1"/>
    <col min="514" max="514" width="16.7109375" style="5" customWidth="1"/>
    <col min="515" max="515" width="37.28515625" style="5" customWidth="1"/>
    <col min="516" max="516" width="16.7109375" style="5" customWidth="1"/>
    <col min="517" max="517" width="17.42578125" style="5" customWidth="1"/>
    <col min="518" max="518" width="15" style="5" customWidth="1"/>
    <col min="519" max="519" width="13.28515625" style="5" bestFit="1" customWidth="1"/>
    <col min="520" max="520" width="15.42578125" style="5" customWidth="1"/>
    <col min="521" max="521" width="16.5703125" style="5" customWidth="1"/>
    <col min="522" max="522" width="15.5703125" style="5" customWidth="1"/>
    <col min="523" max="523" width="13.85546875" style="5" customWidth="1"/>
    <col min="524" max="524" width="15.5703125" style="5" customWidth="1"/>
    <col min="525" max="525" width="11.5703125" style="5" customWidth="1"/>
    <col min="526" max="526" width="16.28515625" style="5" customWidth="1"/>
    <col min="527" max="527" width="13.5703125" style="5" customWidth="1"/>
    <col min="528" max="528" width="7.28515625" style="5" customWidth="1"/>
    <col min="529" max="529" width="13.42578125" style="5" customWidth="1"/>
    <col min="530" max="530" width="13.5703125" style="5" customWidth="1"/>
    <col min="531" max="768" width="9.140625" style="5"/>
    <col min="769" max="769" width="4.5703125" style="5" customWidth="1"/>
    <col min="770" max="770" width="16.7109375" style="5" customWidth="1"/>
    <col min="771" max="771" width="37.28515625" style="5" customWidth="1"/>
    <col min="772" max="772" width="16.7109375" style="5" customWidth="1"/>
    <col min="773" max="773" width="17.42578125" style="5" customWidth="1"/>
    <col min="774" max="774" width="15" style="5" customWidth="1"/>
    <col min="775" max="775" width="13.28515625" style="5" bestFit="1" customWidth="1"/>
    <col min="776" max="776" width="15.42578125" style="5" customWidth="1"/>
    <col min="777" max="777" width="16.5703125" style="5" customWidth="1"/>
    <col min="778" max="778" width="15.5703125" style="5" customWidth="1"/>
    <col min="779" max="779" width="13.85546875" style="5" customWidth="1"/>
    <col min="780" max="780" width="15.5703125" style="5" customWidth="1"/>
    <col min="781" max="781" width="11.5703125" style="5" customWidth="1"/>
    <col min="782" max="782" width="16.28515625" style="5" customWidth="1"/>
    <col min="783" max="783" width="13.5703125" style="5" customWidth="1"/>
    <col min="784" max="784" width="7.28515625" style="5" customWidth="1"/>
    <col min="785" max="785" width="13.42578125" style="5" customWidth="1"/>
    <col min="786" max="786" width="13.5703125" style="5" customWidth="1"/>
    <col min="787" max="1024" width="9.140625" style="5"/>
    <col min="1025" max="1025" width="4.5703125" style="5" customWidth="1"/>
    <col min="1026" max="1026" width="16.7109375" style="5" customWidth="1"/>
    <col min="1027" max="1027" width="37.28515625" style="5" customWidth="1"/>
    <col min="1028" max="1028" width="16.7109375" style="5" customWidth="1"/>
    <col min="1029" max="1029" width="17.42578125" style="5" customWidth="1"/>
    <col min="1030" max="1030" width="15" style="5" customWidth="1"/>
    <col min="1031" max="1031" width="13.28515625" style="5" bestFit="1" customWidth="1"/>
    <col min="1032" max="1032" width="15.42578125" style="5" customWidth="1"/>
    <col min="1033" max="1033" width="16.5703125" style="5" customWidth="1"/>
    <col min="1034" max="1034" width="15.5703125" style="5" customWidth="1"/>
    <col min="1035" max="1035" width="13.85546875" style="5" customWidth="1"/>
    <col min="1036" max="1036" width="15.5703125" style="5" customWidth="1"/>
    <col min="1037" max="1037" width="11.5703125" style="5" customWidth="1"/>
    <col min="1038" max="1038" width="16.28515625" style="5" customWidth="1"/>
    <col min="1039" max="1039" width="13.5703125" style="5" customWidth="1"/>
    <col min="1040" max="1040" width="7.28515625" style="5" customWidth="1"/>
    <col min="1041" max="1041" width="13.42578125" style="5" customWidth="1"/>
    <col min="1042" max="1042" width="13.5703125" style="5" customWidth="1"/>
    <col min="1043" max="1280" width="9.140625" style="5"/>
    <col min="1281" max="1281" width="4.5703125" style="5" customWidth="1"/>
    <col min="1282" max="1282" width="16.7109375" style="5" customWidth="1"/>
    <col min="1283" max="1283" width="37.28515625" style="5" customWidth="1"/>
    <col min="1284" max="1284" width="16.7109375" style="5" customWidth="1"/>
    <col min="1285" max="1285" width="17.42578125" style="5" customWidth="1"/>
    <col min="1286" max="1286" width="15" style="5" customWidth="1"/>
    <col min="1287" max="1287" width="13.28515625" style="5" bestFit="1" customWidth="1"/>
    <col min="1288" max="1288" width="15.42578125" style="5" customWidth="1"/>
    <col min="1289" max="1289" width="16.5703125" style="5" customWidth="1"/>
    <col min="1290" max="1290" width="15.5703125" style="5" customWidth="1"/>
    <col min="1291" max="1291" width="13.85546875" style="5" customWidth="1"/>
    <col min="1292" max="1292" width="15.5703125" style="5" customWidth="1"/>
    <col min="1293" max="1293" width="11.5703125" style="5" customWidth="1"/>
    <col min="1294" max="1294" width="16.28515625" style="5" customWidth="1"/>
    <col min="1295" max="1295" width="13.5703125" style="5" customWidth="1"/>
    <col min="1296" max="1296" width="7.28515625" style="5" customWidth="1"/>
    <col min="1297" max="1297" width="13.42578125" style="5" customWidth="1"/>
    <col min="1298" max="1298" width="13.5703125" style="5" customWidth="1"/>
    <col min="1299" max="1536" width="9.140625" style="5"/>
    <col min="1537" max="1537" width="4.5703125" style="5" customWidth="1"/>
    <col min="1538" max="1538" width="16.7109375" style="5" customWidth="1"/>
    <col min="1539" max="1539" width="37.28515625" style="5" customWidth="1"/>
    <col min="1540" max="1540" width="16.7109375" style="5" customWidth="1"/>
    <col min="1541" max="1541" width="17.42578125" style="5" customWidth="1"/>
    <col min="1542" max="1542" width="15" style="5" customWidth="1"/>
    <col min="1543" max="1543" width="13.28515625" style="5" bestFit="1" customWidth="1"/>
    <col min="1544" max="1544" width="15.42578125" style="5" customWidth="1"/>
    <col min="1545" max="1545" width="16.5703125" style="5" customWidth="1"/>
    <col min="1546" max="1546" width="15.5703125" style="5" customWidth="1"/>
    <col min="1547" max="1547" width="13.85546875" style="5" customWidth="1"/>
    <col min="1548" max="1548" width="15.5703125" style="5" customWidth="1"/>
    <col min="1549" max="1549" width="11.5703125" style="5" customWidth="1"/>
    <col min="1550" max="1550" width="16.28515625" style="5" customWidth="1"/>
    <col min="1551" max="1551" width="13.5703125" style="5" customWidth="1"/>
    <col min="1552" max="1552" width="7.28515625" style="5" customWidth="1"/>
    <col min="1553" max="1553" width="13.42578125" style="5" customWidth="1"/>
    <col min="1554" max="1554" width="13.5703125" style="5" customWidth="1"/>
    <col min="1555" max="1792" width="9.140625" style="5"/>
    <col min="1793" max="1793" width="4.5703125" style="5" customWidth="1"/>
    <col min="1794" max="1794" width="16.7109375" style="5" customWidth="1"/>
    <col min="1795" max="1795" width="37.28515625" style="5" customWidth="1"/>
    <col min="1796" max="1796" width="16.7109375" style="5" customWidth="1"/>
    <col min="1797" max="1797" width="17.42578125" style="5" customWidth="1"/>
    <col min="1798" max="1798" width="15" style="5" customWidth="1"/>
    <col min="1799" max="1799" width="13.28515625" style="5" bestFit="1" customWidth="1"/>
    <col min="1800" max="1800" width="15.42578125" style="5" customWidth="1"/>
    <col min="1801" max="1801" width="16.5703125" style="5" customWidth="1"/>
    <col min="1802" max="1802" width="15.5703125" style="5" customWidth="1"/>
    <col min="1803" max="1803" width="13.85546875" style="5" customWidth="1"/>
    <col min="1804" max="1804" width="15.5703125" style="5" customWidth="1"/>
    <col min="1805" max="1805" width="11.5703125" style="5" customWidth="1"/>
    <col min="1806" max="1806" width="16.28515625" style="5" customWidth="1"/>
    <col min="1807" max="1807" width="13.5703125" style="5" customWidth="1"/>
    <col min="1808" max="1808" width="7.28515625" style="5" customWidth="1"/>
    <col min="1809" max="1809" width="13.42578125" style="5" customWidth="1"/>
    <col min="1810" max="1810" width="13.5703125" style="5" customWidth="1"/>
    <col min="1811" max="2048" width="9.140625" style="5"/>
    <col min="2049" max="2049" width="4.5703125" style="5" customWidth="1"/>
    <col min="2050" max="2050" width="16.7109375" style="5" customWidth="1"/>
    <col min="2051" max="2051" width="37.28515625" style="5" customWidth="1"/>
    <col min="2052" max="2052" width="16.7109375" style="5" customWidth="1"/>
    <col min="2053" max="2053" width="17.42578125" style="5" customWidth="1"/>
    <col min="2054" max="2054" width="15" style="5" customWidth="1"/>
    <col min="2055" max="2055" width="13.28515625" style="5" bestFit="1" customWidth="1"/>
    <col min="2056" max="2056" width="15.42578125" style="5" customWidth="1"/>
    <col min="2057" max="2057" width="16.5703125" style="5" customWidth="1"/>
    <col min="2058" max="2058" width="15.5703125" style="5" customWidth="1"/>
    <col min="2059" max="2059" width="13.85546875" style="5" customWidth="1"/>
    <col min="2060" max="2060" width="15.5703125" style="5" customWidth="1"/>
    <col min="2061" max="2061" width="11.5703125" style="5" customWidth="1"/>
    <col min="2062" max="2062" width="16.28515625" style="5" customWidth="1"/>
    <col min="2063" max="2063" width="13.5703125" style="5" customWidth="1"/>
    <col min="2064" max="2064" width="7.28515625" style="5" customWidth="1"/>
    <col min="2065" max="2065" width="13.42578125" style="5" customWidth="1"/>
    <col min="2066" max="2066" width="13.5703125" style="5" customWidth="1"/>
    <col min="2067" max="2304" width="9.140625" style="5"/>
    <col min="2305" max="2305" width="4.5703125" style="5" customWidth="1"/>
    <col min="2306" max="2306" width="16.7109375" style="5" customWidth="1"/>
    <col min="2307" max="2307" width="37.28515625" style="5" customWidth="1"/>
    <col min="2308" max="2308" width="16.7109375" style="5" customWidth="1"/>
    <col min="2309" max="2309" width="17.42578125" style="5" customWidth="1"/>
    <col min="2310" max="2310" width="15" style="5" customWidth="1"/>
    <col min="2311" max="2311" width="13.28515625" style="5" bestFit="1" customWidth="1"/>
    <col min="2312" max="2312" width="15.42578125" style="5" customWidth="1"/>
    <col min="2313" max="2313" width="16.5703125" style="5" customWidth="1"/>
    <col min="2314" max="2314" width="15.5703125" style="5" customWidth="1"/>
    <col min="2315" max="2315" width="13.85546875" style="5" customWidth="1"/>
    <col min="2316" max="2316" width="15.5703125" style="5" customWidth="1"/>
    <col min="2317" max="2317" width="11.5703125" style="5" customWidth="1"/>
    <col min="2318" max="2318" width="16.28515625" style="5" customWidth="1"/>
    <col min="2319" max="2319" width="13.5703125" style="5" customWidth="1"/>
    <col min="2320" max="2320" width="7.28515625" style="5" customWidth="1"/>
    <col min="2321" max="2321" width="13.42578125" style="5" customWidth="1"/>
    <col min="2322" max="2322" width="13.5703125" style="5" customWidth="1"/>
    <col min="2323" max="2560" width="9.140625" style="5"/>
    <col min="2561" max="2561" width="4.5703125" style="5" customWidth="1"/>
    <col min="2562" max="2562" width="16.7109375" style="5" customWidth="1"/>
    <col min="2563" max="2563" width="37.28515625" style="5" customWidth="1"/>
    <col min="2564" max="2564" width="16.7109375" style="5" customWidth="1"/>
    <col min="2565" max="2565" width="17.42578125" style="5" customWidth="1"/>
    <col min="2566" max="2566" width="15" style="5" customWidth="1"/>
    <col min="2567" max="2567" width="13.28515625" style="5" bestFit="1" customWidth="1"/>
    <col min="2568" max="2568" width="15.42578125" style="5" customWidth="1"/>
    <col min="2569" max="2569" width="16.5703125" style="5" customWidth="1"/>
    <col min="2570" max="2570" width="15.5703125" style="5" customWidth="1"/>
    <col min="2571" max="2571" width="13.85546875" style="5" customWidth="1"/>
    <col min="2572" max="2572" width="15.5703125" style="5" customWidth="1"/>
    <col min="2573" max="2573" width="11.5703125" style="5" customWidth="1"/>
    <col min="2574" max="2574" width="16.28515625" style="5" customWidth="1"/>
    <col min="2575" max="2575" width="13.5703125" style="5" customWidth="1"/>
    <col min="2576" max="2576" width="7.28515625" style="5" customWidth="1"/>
    <col min="2577" max="2577" width="13.42578125" style="5" customWidth="1"/>
    <col min="2578" max="2578" width="13.5703125" style="5" customWidth="1"/>
    <col min="2579" max="2816" width="9.140625" style="5"/>
    <col min="2817" max="2817" width="4.5703125" style="5" customWidth="1"/>
    <col min="2818" max="2818" width="16.7109375" style="5" customWidth="1"/>
    <col min="2819" max="2819" width="37.28515625" style="5" customWidth="1"/>
    <col min="2820" max="2820" width="16.7109375" style="5" customWidth="1"/>
    <col min="2821" max="2821" width="17.42578125" style="5" customWidth="1"/>
    <col min="2822" max="2822" width="15" style="5" customWidth="1"/>
    <col min="2823" max="2823" width="13.28515625" style="5" bestFit="1" customWidth="1"/>
    <col min="2824" max="2824" width="15.42578125" style="5" customWidth="1"/>
    <col min="2825" max="2825" width="16.5703125" style="5" customWidth="1"/>
    <col min="2826" max="2826" width="15.5703125" style="5" customWidth="1"/>
    <col min="2827" max="2827" width="13.85546875" style="5" customWidth="1"/>
    <col min="2828" max="2828" width="15.5703125" style="5" customWidth="1"/>
    <col min="2829" max="2829" width="11.5703125" style="5" customWidth="1"/>
    <col min="2830" max="2830" width="16.28515625" style="5" customWidth="1"/>
    <col min="2831" max="2831" width="13.5703125" style="5" customWidth="1"/>
    <col min="2832" max="2832" width="7.28515625" style="5" customWidth="1"/>
    <col min="2833" max="2833" width="13.42578125" style="5" customWidth="1"/>
    <col min="2834" max="2834" width="13.5703125" style="5" customWidth="1"/>
    <col min="2835" max="3072" width="9.140625" style="5"/>
    <col min="3073" max="3073" width="4.5703125" style="5" customWidth="1"/>
    <col min="3074" max="3074" width="16.7109375" style="5" customWidth="1"/>
    <col min="3075" max="3075" width="37.28515625" style="5" customWidth="1"/>
    <col min="3076" max="3076" width="16.7109375" style="5" customWidth="1"/>
    <col min="3077" max="3077" width="17.42578125" style="5" customWidth="1"/>
    <col min="3078" max="3078" width="15" style="5" customWidth="1"/>
    <col min="3079" max="3079" width="13.28515625" style="5" bestFit="1" customWidth="1"/>
    <col min="3080" max="3080" width="15.42578125" style="5" customWidth="1"/>
    <col min="3081" max="3081" width="16.5703125" style="5" customWidth="1"/>
    <col min="3082" max="3082" width="15.5703125" style="5" customWidth="1"/>
    <col min="3083" max="3083" width="13.85546875" style="5" customWidth="1"/>
    <col min="3084" max="3084" width="15.5703125" style="5" customWidth="1"/>
    <col min="3085" max="3085" width="11.5703125" style="5" customWidth="1"/>
    <col min="3086" max="3086" width="16.28515625" style="5" customWidth="1"/>
    <col min="3087" max="3087" width="13.5703125" style="5" customWidth="1"/>
    <col min="3088" max="3088" width="7.28515625" style="5" customWidth="1"/>
    <col min="3089" max="3089" width="13.42578125" style="5" customWidth="1"/>
    <col min="3090" max="3090" width="13.5703125" style="5" customWidth="1"/>
    <col min="3091" max="3328" width="9.140625" style="5"/>
    <col min="3329" max="3329" width="4.5703125" style="5" customWidth="1"/>
    <col min="3330" max="3330" width="16.7109375" style="5" customWidth="1"/>
    <col min="3331" max="3331" width="37.28515625" style="5" customWidth="1"/>
    <col min="3332" max="3332" width="16.7109375" style="5" customWidth="1"/>
    <col min="3333" max="3333" width="17.42578125" style="5" customWidth="1"/>
    <col min="3334" max="3334" width="15" style="5" customWidth="1"/>
    <col min="3335" max="3335" width="13.28515625" style="5" bestFit="1" customWidth="1"/>
    <col min="3336" max="3336" width="15.42578125" style="5" customWidth="1"/>
    <col min="3337" max="3337" width="16.5703125" style="5" customWidth="1"/>
    <col min="3338" max="3338" width="15.5703125" style="5" customWidth="1"/>
    <col min="3339" max="3339" width="13.85546875" style="5" customWidth="1"/>
    <col min="3340" max="3340" width="15.5703125" style="5" customWidth="1"/>
    <col min="3341" max="3341" width="11.5703125" style="5" customWidth="1"/>
    <col min="3342" max="3342" width="16.28515625" style="5" customWidth="1"/>
    <col min="3343" max="3343" width="13.5703125" style="5" customWidth="1"/>
    <col min="3344" max="3344" width="7.28515625" style="5" customWidth="1"/>
    <col min="3345" max="3345" width="13.42578125" style="5" customWidth="1"/>
    <col min="3346" max="3346" width="13.5703125" style="5" customWidth="1"/>
    <col min="3347" max="3584" width="9.140625" style="5"/>
    <col min="3585" max="3585" width="4.5703125" style="5" customWidth="1"/>
    <col min="3586" max="3586" width="16.7109375" style="5" customWidth="1"/>
    <col min="3587" max="3587" width="37.28515625" style="5" customWidth="1"/>
    <col min="3588" max="3588" width="16.7109375" style="5" customWidth="1"/>
    <col min="3589" max="3589" width="17.42578125" style="5" customWidth="1"/>
    <col min="3590" max="3590" width="15" style="5" customWidth="1"/>
    <col min="3591" max="3591" width="13.28515625" style="5" bestFit="1" customWidth="1"/>
    <col min="3592" max="3592" width="15.42578125" style="5" customWidth="1"/>
    <col min="3593" max="3593" width="16.5703125" style="5" customWidth="1"/>
    <col min="3594" max="3594" width="15.5703125" style="5" customWidth="1"/>
    <col min="3595" max="3595" width="13.85546875" style="5" customWidth="1"/>
    <col min="3596" max="3596" width="15.5703125" style="5" customWidth="1"/>
    <col min="3597" max="3597" width="11.5703125" style="5" customWidth="1"/>
    <col min="3598" max="3598" width="16.28515625" style="5" customWidth="1"/>
    <col min="3599" max="3599" width="13.5703125" style="5" customWidth="1"/>
    <col min="3600" max="3600" width="7.28515625" style="5" customWidth="1"/>
    <col min="3601" max="3601" width="13.42578125" style="5" customWidth="1"/>
    <col min="3602" max="3602" width="13.5703125" style="5" customWidth="1"/>
    <col min="3603" max="3840" width="9.140625" style="5"/>
    <col min="3841" max="3841" width="4.5703125" style="5" customWidth="1"/>
    <col min="3842" max="3842" width="16.7109375" style="5" customWidth="1"/>
    <col min="3843" max="3843" width="37.28515625" style="5" customWidth="1"/>
    <col min="3844" max="3844" width="16.7109375" style="5" customWidth="1"/>
    <col min="3845" max="3845" width="17.42578125" style="5" customWidth="1"/>
    <col min="3846" max="3846" width="15" style="5" customWidth="1"/>
    <col min="3847" max="3847" width="13.28515625" style="5" bestFit="1" customWidth="1"/>
    <col min="3848" max="3848" width="15.42578125" style="5" customWidth="1"/>
    <col min="3849" max="3849" width="16.5703125" style="5" customWidth="1"/>
    <col min="3850" max="3850" width="15.5703125" style="5" customWidth="1"/>
    <col min="3851" max="3851" width="13.85546875" style="5" customWidth="1"/>
    <col min="3852" max="3852" width="15.5703125" style="5" customWidth="1"/>
    <col min="3853" max="3853" width="11.5703125" style="5" customWidth="1"/>
    <col min="3854" max="3854" width="16.28515625" style="5" customWidth="1"/>
    <col min="3855" max="3855" width="13.5703125" style="5" customWidth="1"/>
    <col min="3856" max="3856" width="7.28515625" style="5" customWidth="1"/>
    <col min="3857" max="3857" width="13.42578125" style="5" customWidth="1"/>
    <col min="3858" max="3858" width="13.5703125" style="5" customWidth="1"/>
    <col min="3859" max="4096" width="9.140625" style="5"/>
    <col min="4097" max="4097" width="4.5703125" style="5" customWidth="1"/>
    <col min="4098" max="4098" width="16.7109375" style="5" customWidth="1"/>
    <col min="4099" max="4099" width="37.28515625" style="5" customWidth="1"/>
    <col min="4100" max="4100" width="16.7109375" style="5" customWidth="1"/>
    <col min="4101" max="4101" width="17.42578125" style="5" customWidth="1"/>
    <col min="4102" max="4102" width="15" style="5" customWidth="1"/>
    <col min="4103" max="4103" width="13.28515625" style="5" bestFit="1" customWidth="1"/>
    <col min="4104" max="4104" width="15.42578125" style="5" customWidth="1"/>
    <col min="4105" max="4105" width="16.5703125" style="5" customWidth="1"/>
    <col min="4106" max="4106" width="15.5703125" style="5" customWidth="1"/>
    <col min="4107" max="4107" width="13.85546875" style="5" customWidth="1"/>
    <col min="4108" max="4108" width="15.5703125" style="5" customWidth="1"/>
    <col min="4109" max="4109" width="11.5703125" style="5" customWidth="1"/>
    <col min="4110" max="4110" width="16.28515625" style="5" customWidth="1"/>
    <col min="4111" max="4111" width="13.5703125" style="5" customWidth="1"/>
    <col min="4112" max="4112" width="7.28515625" style="5" customWidth="1"/>
    <col min="4113" max="4113" width="13.42578125" style="5" customWidth="1"/>
    <col min="4114" max="4114" width="13.5703125" style="5" customWidth="1"/>
    <col min="4115" max="4352" width="9.140625" style="5"/>
    <col min="4353" max="4353" width="4.5703125" style="5" customWidth="1"/>
    <col min="4354" max="4354" width="16.7109375" style="5" customWidth="1"/>
    <col min="4355" max="4355" width="37.28515625" style="5" customWidth="1"/>
    <col min="4356" max="4356" width="16.7109375" style="5" customWidth="1"/>
    <col min="4357" max="4357" width="17.42578125" style="5" customWidth="1"/>
    <col min="4358" max="4358" width="15" style="5" customWidth="1"/>
    <col min="4359" max="4359" width="13.28515625" style="5" bestFit="1" customWidth="1"/>
    <col min="4360" max="4360" width="15.42578125" style="5" customWidth="1"/>
    <col min="4361" max="4361" width="16.5703125" style="5" customWidth="1"/>
    <col min="4362" max="4362" width="15.5703125" style="5" customWidth="1"/>
    <col min="4363" max="4363" width="13.85546875" style="5" customWidth="1"/>
    <col min="4364" max="4364" width="15.5703125" style="5" customWidth="1"/>
    <col min="4365" max="4365" width="11.5703125" style="5" customWidth="1"/>
    <col min="4366" max="4366" width="16.28515625" style="5" customWidth="1"/>
    <col min="4367" max="4367" width="13.5703125" style="5" customWidth="1"/>
    <col min="4368" max="4368" width="7.28515625" style="5" customWidth="1"/>
    <col min="4369" max="4369" width="13.42578125" style="5" customWidth="1"/>
    <col min="4370" max="4370" width="13.5703125" style="5" customWidth="1"/>
    <col min="4371" max="4608" width="9.140625" style="5"/>
    <col min="4609" max="4609" width="4.5703125" style="5" customWidth="1"/>
    <col min="4610" max="4610" width="16.7109375" style="5" customWidth="1"/>
    <col min="4611" max="4611" width="37.28515625" style="5" customWidth="1"/>
    <col min="4612" max="4612" width="16.7109375" style="5" customWidth="1"/>
    <col min="4613" max="4613" width="17.42578125" style="5" customWidth="1"/>
    <col min="4614" max="4614" width="15" style="5" customWidth="1"/>
    <col min="4615" max="4615" width="13.28515625" style="5" bestFit="1" customWidth="1"/>
    <col min="4616" max="4616" width="15.42578125" style="5" customWidth="1"/>
    <col min="4617" max="4617" width="16.5703125" style="5" customWidth="1"/>
    <col min="4618" max="4618" width="15.5703125" style="5" customWidth="1"/>
    <col min="4619" max="4619" width="13.85546875" style="5" customWidth="1"/>
    <col min="4620" max="4620" width="15.5703125" style="5" customWidth="1"/>
    <col min="4621" max="4621" width="11.5703125" style="5" customWidth="1"/>
    <col min="4622" max="4622" width="16.28515625" style="5" customWidth="1"/>
    <col min="4623" max="4623" width="13.5703125" style="5" customWidth="1"/>
    <col min="4624" max="4624" width="7.28515625" style="5" customWidth="1"/>
    <col min="4625" max="4625" width="13.42578125" style="5" customWidth="1"/>
    <col min="4626" max="4626" width="13.5703125" style="5" customWidth="1"/>
    <col min="4627" max="4864" width="9.140625" style="5"/>
    <col min="4865" max="4865" width="4.5703125" style="5" customWidth="1"/>
    <col min="4866" max="4866" width="16.7109375" style="5" customWidth="1"/>
    <col min="4867" max="4867" width="37.28515625" style="5" customWidth="1"/>
    <col min="4868" max="4868" width="16.7109375" style="5" customWidth="1"/>
    <col min="4869" max="4869" width="17.42578125" style="5" customWidth="1"/>
    <col min="4870" max="4870" width="15" style="5" customWidth="1"/>
    <col min="4871" max="4871" width="13.28515625" style="5" bestFit="1" customWidth="1"/>
    <col min="4872" max="4872" width="15.42578125" style="5" customWidth="1"/>
    <col min="4873" max="4873" width="16.5703125" style="5" customWidth="1"/>
    <col min="4874" max="4874" width="15.5703125" style="5" customWidth="1"/>
    <col min="4875" max="4875" width="13.85546875" style="5" customWidth="1"/>
    <col min="4876" max="4876" width="15.5703125" style="5" customWidth="1"/>
    <col min="4877" max="4877" width="11.5703125" style="5" customWidth="1"/>
    <col min="4878" max="4878" width="16.28515625" style="5" customWidth="1"/>
    <col min="4879" max="4879" width="13.5703125" style="5" customWidth="1"/>
    <col min="4880" max="4880" width="7.28515625" style="5" customWidth="1"/>
    <col min="4881" max="4881" width="13.42578125" style="5" customWidth="1"/>
    <col min="4882" max="4882" width="13.5703125" style="5" customWidth="1"/>
    <col min="4883" max="5120" width="9.140625" style="5"/>
    <col min="5121" max="5121" width="4.5703125" style="5" customWidth="1"/>
    <col min="5122" max="5122" width="16.7109375" style="5" customWidth="1"/>
    <col min="5123" max="5123" width="37.28515625" style="5" customWidth="1"/>
    <col min="5124" max="5124" width="16.7109375" style="5" customWidth="1"/>
    <col min="5125" max="5125" width="17.42578125" style="5" customWidth="1"/>
    <col min="5126" max="5126" width="15" style="5" customWidth="1"/>
    <col min="5127" max="5127" width="13.28515625" style="5" bestFit="1" customWidth="1"/>
    <col min="5128" max="5128" width="15.42578125" style="5" customWidth="1"/>
    <col min="5129" max="5129" width="16.5703125" style="5" customWidth="1"/>
    <col min="5130" max="5130" width="15.5703125" style="5" customWidth="1"/>
    <col min="5131" max="5131" width="13.85546875" style="5" customWidth="1"/>
    <col min="5132" max="5132" width="15.5703125" style="5" customWidth="1"/>
    <col min="5133" max="5133" width="11.5703125" style="5" customWidth="1"/>
    <col min="5134" max="5134" width="16.28515625" style="5" customWidth="1"/>
    <col min="5135" max="5135" width="13.5703125" style="5" customWidth="1"/>
    <col min="5136" max="5136" width="7.28515625" style="5" customWidth="1"/>
    <col min="5137" max="5137" width="13.42578125" style="5" customWidth="1"/>
    <col min="5138" max="5138" width="13.5703125" style="5" customWidth="1"/>
    <col min="5139" max="5376" width="9.140625" style="5"/>
    <col min="5377" max="5377" width="4.5703125" style="5" customWidth="1"/>
    <col min="5378" max="5378" width="16.7109375" style="5" customWidth="1"/>
    <col min="5379" max="5379" width="37.28515625" style="5" customWidth="1"/>
    <col min="5380" max="5380" width="16.7109375" style="5" customWidth="1"/>
    <col min="5381" max="5381" width="17.42578125" style="5" customWidth="1"/>
    <col min="5382" max="5382" width="15" style="5" customWidth="1"/>
    <col min="5383" max="5383" width="13.28515625" style="5" bestFit="1" customWidth="1"/>
    <col min="5384" max="5384" width="15.42578125" style="5" customWidth="1"/>
    <col min="5385" max="5385" width="16.5703125" style="5" customWidth="1"/>
    <col min="5386" max="5386" width="15.5703125" style="5" customWidth="1"/>
    <col min="5387" max="5387" width="13.85546875" style="5" customWidth="1"/>
    <col min="5388" max="5388" width="15.5703125" style="5" customWidth="1"/>
    <col min="5389" max="5389" width="11.5703125" style="5" customWidth="1"/>
    <col min="5390" max="5390" width="16.28515625" style="5" customWidth="1"/>
    <col min="5391" max="5391" width="13.5703125" style="5" customWidth="1"/>
    <col min="5392" max="5392" width="7.28515625" style="5" customWidth="1"/>
    <col min="5393" max="5393" width="13.42578125" style="5" customWidth="1"/>
    <col min="5394" max="5394" width="13.5703125" style="5" customWidth="1"/>
    <col min="5395" max="5632" width="9.140625" style="5"/>
    <col min="5633" max="5633" width="4.5703125" style="5" customWidth="1"/>
    <col min="5634" max="5634" width="16.7109375" style="5" customWidth="1"/>
    <col min="5635" max="5635" width="37.28515625" style="5" customWidth="1"/>
    <col min="5636" max="5636" width="16.7109375" style="5" customWidth="1"/>
    <col min="5637" max="5637" width="17.42578125" style="5" customWidth="1"/>
    <col min="5638" max="5638" width="15" style="5" customWidth="1"/>
    <col min="5639" max="5639" width="13.28515625" style="5" bestFit="1" customWidth="1"/>
    <col min="5640" max="5640" width="15.42578125" style="5" customWidth="1"/>
    <col min="5641" max="5641" width="16.5703125" style="5" customWidth="1"/>
    <col min="5642" max="5642" width="15.5703125" style="5" customWidth="1"/>
    <col min="5643" max="5643" width="13.85546875" style="5" customWidth="1"/>
    <col min="5644" max="5644" width="15.5703125" style="5" customWidth="1"/>
    <col min="5645" max="5645" width="11.5703125" style="5" customWidth="1"/>
    <col min="5646" max="5646" width="16.28515625" style="5" customWidth="1"/>
    <col min="5647" max="5647" width="13.5703125" style="5" customWidth="1"/>
    <col min="5648" max="5648" width="7.28515625" style="5" customWidth="1"/>
    <col min="5649" max="5649" width="13.42578125" style="5" customWidth="1"/>
    <col min="5650" max="5650" width="13.5703125" style="5" customWidth="1"/>
    <col min="5651" max="5888" width="9.140625" style="5"/>
    <col min="5889" max="5889" width="4.5703125" style="5" customWidth="1"/>
    <col min="5890" max="5890" width="16.7109375" style="5" customWidth="1"/>
    <col min="5891" max="5891" width="37.28515625" style="5" customWidth="1"/>
    <col min="5892" max="5892" width="16.7109375" style="5" customWidth="1"/>
    <col min="5893" max="5893" width="17.42578125" style="5" customWidth="1"/>
    <col min="5894" max="5894" width="15" style="5" customWidth="1"/>
    <col min="5895" max="5895" width="13.28515625" style="5" bestFit="1" customWidth="1"/>
    <col min="5896" max="5896" width="15.42578125" style="5" customWidth="1"/>
    <col min="5897" max="5897" width="16.5703125" style="5" customWidth="1"/>
    <col min="5898" max="5898" width="15.5703125" style="5" customWidth="1"/>
    <col min="5899" max="5899" width="13.85546875" style="5" customWidth="1"/>
    <col min="5900" max="5900" width="15.5703125" style="5" customWidth="1"/>
    <col min="5901" max="5901" width="11.5703125" style="5" customWidth="1"/>
    <col min="5902" max="5902" width="16.28515625" style="5" customWidth="1"/>
    <col min="5903" max="5903" width="13.5703125" style="5" customWidth="1"/>
    <col min="5904" max="5904" width="7.28515625" style="5" customWidth="1"/>
    <col min="5905" max="5905" width="13.42578125" style="5" customWidth="1"/>
    <col min="5906" max="5906" width="13.5703125" style="5" customWidth="1"/>
    <col min="5907" max="6144" width="9.140625" style="5"/>
    <col min="6145" max="6145" width="4.5703125" style="5" customWidth="1"/>
    <col min="6146" max="6146" width="16.7109375" style="5" customWidth="1"/>
    <col min="6147" max="6147" width="37.28515625" style="5" customWidth="1"/>
    <col min="6148" max="6148" width="16.7109375" style="5" customWidth="1"/>
    <col min="6149" max="6149" width="17.42578125" style="5" customWidth="1"/>
    <col min="6150" max="6150" width="15" style="5" customWidth="1"/>
    <col min="6151" max="6151" width="13.28515625" style="5" bestFit="1" customWidth="1"/>
    <col min="6152" max="6152" width="15.42578125" style="5" customWidth="1"/>
    <col min="6153" max="6153" width="16.5703125" style="5" customWidth="1"/>
    <col min="6154" max="6154" width="15.5703125" style="5" customWidth="1"/>
    <col min="6155" max="6155" width="13.85546875" style="5" customWidth="1"/>
    <col min="6156" max="6156" width="15.5703125" style="5" customWidth="1"/>
    <col min="6157" max="6157" width="11.5703125" style="5" customWidth="1"/>
    <col min="6158" max="6158" width="16.28515625" style="5" customWidth="1"/>
    <col min="6159" max="6159" width="13.5703125" style="5" customWidth="1"/>
    <col min="6160" max="6160" width="7.28515625" style="5" customWidth="1"/>
    <col min="6161" max="6161" width="13.42578125" style="5" customWidth="1"/>
    <col min="6162" max="6162" width="13.5703125" style="5" customWidth="1"/>
    <col min="6163" max="6400" width="9.140625" style="5"/>
    <col min="6401" max="6401" width="4.5703125" style="5" customWidth="1"/>
    <col min="6402" max="6402" width="16.7109375" style="5" customWidth="1"/>
    <col min="6403" max="6403" width="37.28515625" style="5" customWidth="1"/>
    <col min="6404" max="6404" width="16.7109375" style="5" customWidth="1"/>
    <col min="6405" max="6405" width="17.42578125" style="5" customWidth="1"/>
    <col min="6406" max="6406" width="15" style="5" customWidth="1"/>
    <col min="6407" max="6407" width="13.28515625" style="5" bestFit="1" customWidth="1"/>
    <col min="6408" max="6408" width="15.42578125" style="5" customWidth="1"/>
    <col min="6409" max="6409" width="16.5703125" style="5" customWidth="1"/>
    <col min="6410" max="6410" width="15.5703125" style="5" customWidth="1"/>
    <col min="6411" max="6411" width="13.85546875" style="5" customWidth="1"/>
    <col min="6412" max="6412" width="15.5703125" style="5" customWidth="1"/>
    <col min="6413" max="6413" width="11.5703125" style="5" customWidth="1"/>
    <col min="6414" max="6414" width="16.28515625" style="5" customWidth="1"/>
    <col min="6415" max="6415" width="13.5703125" style="5" customWidth="1"/>
    <col min="6416" max="6416" width="7.28515625" style="5" customWidth="1"/>
    <col min="6417" max="6417" width="13.42578125" style="5" customWidth="1"/>
    <col min="6418" max="6418" width="13.5703125" style="5" customWidth="1"/>
    <col min="6419" max="6656" width="9.140625" style="5"/>
    <col min="6657" max="6657" width="4.5703125" style="5" customWidth="1"/>
    <col min="6658" max="6658" width="16.7109375" style="5" customWidth="1"/>
    <col min="6659" max="6659" width="37.28515625" style="5" customWidth="1"/>
    <col min="6660" max="6660" width="16.7109375" style="5" customWidth="1"/>
    <col min="6661" max="6661" width="17.42578125" style="5" customWidth="1"/>
    <col min="6662" max="6662" width="15" style="5" customWidth="1"/>
    <col min="6663" max="6663" width="13.28515625" style="5" bestFit="1" customWidth="1"/>
    <col min="6664" max="6664" width="15.42578125" style="5" customWidth="1"/>
    <col min="6665" max="6665" width="16.5703125" style="5" customWidth="1"/>
    <col min="6666" max="6666" width="15.5703125" style="5" customWidth="1"/>
    <col min="6667" max="6667" width="13.85546875" style="5" customWidth="1"/>
    <col min="6668" max="6668" width="15.5703125" style="5" customWidth="1"/>
    <col min="6669" max="6669" width="11.5703125" style="5" customWidth="1"/>
    <col min="6670" max="6670" width="16.28515625" style="5" customWidth="1"/>
    <col min="6671" max="6671" width="13.5703125" style="5" customWidth="1"/>
    <col min="6672" max="6672" width="7.28515625" style="5" customWidth="1"/>
    <col min="6673" max="6673" width="13.42578125" style="5" customWidth="1"/>
    <col min="6674" max="6674" width="13.5703125" style="5" customWidth="1"/>
    <col min="6675" max="6912" width="9.140625" style="5"/>
    <col min="6913" max="6913" width="4.5703125" style="5" customWidth="1"/>
    <col min="6914" max="6914" width="16.7109375" style="5" customWidth="1"/>
    <col min="6915" max="6915" width="37.28515625" style="5" customWidth="1"/>
    <col min="6916" max="6916" width="16.7109375" style="5" customWidth="1"/>
    <col min="6917" max="6917" width="17.42578125" style="5" customWidth="1"/>
    <col min="6918" max="6918" width="15" style="5" customWidth="1"/>
    <col min="6919" max="6919" width="13.28515625" style="5" bestFit="1" customWidth="1"/>
    <col min="6920" max="6920" width="15.42578125" style="5" customWidth="1"/>
    <col min="6921" max="6921" width="16.5703125" style="5" customWidth="1"/>
    <col min="6922" max="6922" width="15.5703125" style="5" customWidth="1"/>
    <col min="6923" max="6923" width="13.85546875" style="5" customWidth="1"/>
    <col min="6924" max="6924" width="15.5703125" style="5" customWidth="1"/>
    <col min="6925" max="6925" width="11.5703125" style="5" customWidth="1"/>
    <col min="6926" max="6926" width="16.28515625" style="5" customWidth="1"/>
    <col min="6927" max="6927" width="13.5703125" style="5" customWidth="1"/>
    <col min="6928" max="6928" width="7.28515625" style="5" customWidth="1"/>
    <col min="6929" max="6929" width="13.42578125" style="5" customWidth="1"/>
    <col min="6930" max="6930" width="13.5703125" style="5" customWidth="1"/>
    <col min="6931" max="7168" width="9.140625" style="5"/>
    <col min="7169" max="7169" width="4.5703125" style="5" customWidth="1"/>
    <col min="7170" max="7170" width="16.7109375" style="5" customWidth="1"/>
    <col min="7171" max="7171" width="37.28515625" style="5" customWidth="1"/>
    <col min="7172" max="7172" width="16.7109375" style="5" customWidth="1"/>
    <col min="7173" max="7173" width="17.42578125" style="5" customWidth="1"/>
    <col min="7174" max="7174" width="15" style="5" customWidth="1"/>
    <col min="7175" max="7175" width="13.28515625" style="5" bestFit="1" customWidth="1"/>
    <col min="7176" max="7176" width="15.42578125" style="5" customWidth="1"/>
    <col min="7177" max="7177" width="16.5703125" style="5" customWidth="1"/>
    <col min="7178" max="7178" width="15.5703125" style="5" customWidth="1"/>
    <col min="7179" max="7179" width="13.85546875" style="5" customWidth="1"/>
    <col min="7180" max="7180" width="15.5703125" style="5" customWidth="1"/>
    <col min="7181" max="7181" width="11.5703125" style="5" customWidth="1"/>
    <col min="7182" max="7182" width="16.28515625" style="5" customWidth="1"/>
    <col min="7183" max="7183" width="13.5703125" style="5" customWidth="1"/>
    <col min="7184" max="7184" width="7.28515625" style="5" customWidth="1"/>
    <col min="7185" max="7185" width="13.42578125" style="5" customWidth="1"/>
    <col min="7186" max="7186" width="13.5703125" style="5" customWidth="1"/>
    <col min="7187" max="7424" width="9.140625" style="5"/>
    <col min="7425" max="7425" width="4.5703125" style="5" customWidth="1"/>
    <col min="7426" max="7426" width="16.7109375" style="5" customWidth="1"/>
    <col min="7427" max="7427" width="37.28515625" style="5" customWidth="1"/>
    <col min="7428" max="7428" width="16.7109375" style="5" customWidth="1"/>
    <col min="7429" max="7429" width="17.42578125" style="5" customWidth="1"/>
    <col min="7430" max="7430" width="15" style="5" customWidth="1"/>
    <col min="7431" max="7431" width="13.28515625" style="5" bestFit="1" customWidth="1"/>
    <col min="7432" max="7432" width="15.42578125" style="5" customWidth="1"/>
    <col min="7433" max="7433" width="16.5703125" style="5" customWidth="1"/>
    <col min="7434" max="7434" width="15.5703125" style="5" customWidth="1"/>
    <col min="7435" max="7435" width="13.85546875" style="5" customWidth="1"/>
    <col min="7436" max="7436" width="15.5703125" style="5" customWidth="1"/>
    <col min="7437" max="7437" width="11.5703125" style="5" customWidth="1"/>
    <col min="7438" max="7438" width="16.28515625" style="5" customWidth="1"/>
    <col min="7439" max="7439" width="13.5703125" style="5" customWidth="1"/>
    <col min="7440" max="7440" width="7.28515625" style="5" customWidth="1"/>
    <col min="7441" max="7441" width="13.42578125" style="5" customWidth="1"/>
    <col min="7442" max="7442" width="13.5703125" style="5" customWidth="1"/>
    <col min="7443" max="7680" width="9.140625" style="5"/>
    <col min="7681" max="7681" width="4.5703125" style="5" customWidth="1"/>
    <col min="7682" max="7682" width="16.7109375" style="5" customWidth="1"/>
    <col min="7683" max="7683" width="37.28515625" style="5" customWidth="1"/>
    <col min="7684" max="7684" width="16.7109375" style="5" customWidth="1"/>
    <col min="7685" max="7685" width="17.42578125" style="5" customWidth="1"/>
    <col min="7686" max="7686" width="15" style="5" customWidth="1"/>
    <col min="7687" max="7687" width="13.28515625" style="5" bestFit="1" customWidth="1"/>
    <col min="7688" max="7688" width="15.42578125" style="5" customWidth="1"/>
    <col min="7689" max="7689" width="16.5703125" style="5" customWidth="1"/>
    <col min="7690" max="7690" width="15.5703125" style="5" customWidth="1"/>
    <col min="7691" max="7691" width="13.85546875" style="5" customWidth="1"/>
    <col min="7692" max="7692" width="15.5703125" style="5" customWidth="1"/>
    <col min="7693" max="7693" width="11.5703125" style="5" customWidth="1"/>
    <col min="7694" max="7694" width="16.28515625" style="5" customWidth="1"/>
    <col min="7695" max="7695" width="13.5703125" style="5" customWidth="1"/>
    <col min="7696" max="7696" width="7.28515625" style="5" customWidth="1"/>
    <col min="7697" max="7697" width="13.42578125" style="5" customWidth="1"/>
    <col min="7698" max="7698" width="13.5703125" style="5" customWidth="1"/>
    <col min="7699" max="7936" width="9.140625" style="5"/>
    <col min="7937" max="7937" width="4.5703125" style="5" customWidth="1"/>
    <col min="7938" max="7938" width="16.7109375" style="5" customWidth="1"/>
    <col min="7939" max="7939" width="37.28515625" style="5" customWidth="1"/>
    <col min="7940" max="7940" width="16.7109375" style="5" customWidth="1"/>
    <col min="7941" max="7941" width="17.42578125" style="5" customWidth="1"/>
    <col min="7942" max="7942" width="15" style="5" customWidth="1"/>
    <col min="7943" max="7943" width="13.28515625" style="5" bestFit="1" customWidth="1"/>
    <col min="7944" max="7944" width="15.42578125" style="5" customWidth="1"/>
    <col min="7945" max="7945" width="16.5703125" style="5" customWidth="1"/>
    <col min="7946" max="7946" width="15.5703125" style="5" customWidth="1"/>
    <col min="7947" max="7947" width="13.85546875" style="5" customWidth="1"/>
    <col min="7948" max="7948" width="15.5703125" style="5" customWidth="1"/>
    <col min="7949" max="7949" width="11.5703125" style="5" customWidth="1"/>
    <col min="7950" max="7950" width="16.28515625" style="5" customWidth="1"/>
    <col min="7951" max="7951" width="13.5703125" style="5" customWidth="1"/>
    <col min="7952" max="7952" width="7.28515625" style="5" customWidth="1"/>
    <col min="7953" max="7953" width="13.42578125" style="5" customWidth="1"/>
    <col min="7954" max="7954" width="13.5703125" style="5" customWidth="1"/>
    <col min="7955" max="8192" width="9.140625" style="5"/>
    <col min="8193" max="8193" width="4.5703125" style="5" customWidth="1"/>
    <col min="8194" max="8194" width="16.7109375" style="5" customWidth="1"/>
    <col min="8195" max="8195" width="37.28515625" style="5" customWidth="1"/>
    <col min="8196" max="8196" width="16.7109375" style="5" customWidth="1"/>
    <col min="8197" max="8197" width="17.42578125" style="5" customWidth="1"/>
    <col min="8198" max="8198" width="15" style="5" customWidth="1"/>
    <col min="8199" max="8199" width="13.28515625" style="5" bestFit="1" customWidth="1"/>
    <col min="8200" max="8200" width="15.42578125" style="5" customWidth="1"/>
    <col min="8201" max="8201" width="16.5703125" style="5" customWidth="1"/>
    <col min="8202" max="8202" width="15.5703125" style="5" customWidth="1"/>
    <col min="8203" max="8203" width="13.85546875" style="5" customWidth="1"/>
    <col min="8204" max="8204" width="15.5703125" style="5" customWidth="1"/>
    <col min="8205" max="8205" width="11.5703125" style="5" customWidth="1"/>
    <col min="8206" max="8206" width="16.28515625" style="5" customWidth="1"/>
    <col min="8207" max="8207" width="13.5703125" style="5" customWidth="1"/>
    <col min="8208" max="8208" width="7.28515625" style="5" customWidth="1"/>
    <col min="8209" max="8209" width="13.42578125" style="5" customWidth="1"/>
    <col min="8210" max="8210" width="13.5703125" style="5" customWidth="1"/>
    <col min="8211" max="8448" width="9.140625" style="5"/>
    <col min="8449" max="8449" width="4.5703125" style="5" customWidth="1"/>
    <col min="8450" max="8450" width="16.7109375" style="5" customWidth="1"/>
    <col min="8451" max="8451" width="37.28515625" style="5" customWidth="1"/>
    <col min="8452" max="8452" width="16.7109375" style="5" customWidth="1"/>
    <col min="8453" max="8453" width="17.42578125" style="5" customWidth="1"/>
    <col min="8454" max="8454" width="15" style="5" customWidth="1"/>
    <col min="8455" max="8455" width="13.28515625" style="5" bestFit="1" customWidth="1"/>
    <col min="8456" max="8456" width="15.42578125" style="5" customWidth="1"/>
    <col min="8457" max="8457" width="16.5703125" style="5" customWidth="1"/>
    <col min="8458" max="8458" width="15.5703125" style="5" customWidth="1"/>
    <col min="8459" max="8459" width="13.85546875" style="5" customWidth="1"/>
    <col min="8460" max="8460" width="15.5703125" style="5" customWidth="1"/>
    <col min="8461" max="8461" width="11.5703125" style="5" customWidth="1"/>
    <col min="8462" max="8462" width="16.28515625" style="5" customWidth="1"/>
    <col min="8463" max="8463" width="13.5703125" style="5" customWidth="1"/>
    <col min="8464" max="8464" width="7.28515625" style="5" customWidth="1"/>
    <col min="8465" max="8465" width="13.42578125" style="5" customWidth="1"/>
    <col min="8466" max="8466" width="13.5703125" style="5" customWidth="1"/>
    <col min="8467" max="8704" width="9.140625" style="5"/>
    <col min="8705" max="8705" width="4.5703125" style="5" customWidth="1"/>
    <col min="8706" max="8706" width="16.7109375" style="5" customWidth="1"/>
    <col min="8707" max="8707" width="37.28515625" style="5" customWidth="1"/>
    <col min="8708" max="8708" width="16.7109375" style="5" customWidth="1"/>
    <col min="8709" max="8709" width="17.42578125" style="5" customWidth="1"/>
    <col min="8710" max="8710" width="15" style="5" customWidth="1"/>
    <col min="8711" max="8711" width="13.28515625" style="5" bestFit="1" customWidth="1"/>
    <col min="8712" max="8712" width="15.42578125" style="5" customWidth="1"/>
    <col min="8713" max="8713" width="16.5703125" style="5" customWidth="1"/>
    <col min="8714" max="8714" width="15.5703125" style="5" customWidth="1"/>
    <col min="8715" max="8715" width="13.85546875" style="5" customWidth="1"/>
    <col min="8716" max="8716" width="15.5703125" style="5" customWidth="1"/>
    <col min="8717" max="8717" width="11.5703125" style="5" customWidth="1"/>
    <col min="8718" max="8718" width="16.28515625" style="5" customWidth="1"/>
    <col min="8719" max="8719" width="13.5703125" style="5" customWidth="1"/>
    <col min="8720" max="8720" width="7.28515625" style="5" customWidth="1"/>
    <col min="8721" max="8721" width="13.42578125" style="5" customWidth="1"/>
    <col min="8722" max="8722" width="13.5703125" style="5" customWidth="1"/>
    <col min="8723" max="8960" width="9.140625" style="5"/>
    <col min="8961" max="8961" width="4.5703125" style="5" customWidth="1"/>
    <col min="8962" max="8962" width="16.7109375" style="5" customWidth="1"/>
    <col min="8963" max="8963" width="37.28515625" style="5" customWidth="1"/>
    <col min="8964" max="8964" width="16.7109375" style="5" customWidth="1"/>
    <col min="8965" max="8965" width="17.42578125" style="5" customWidth="1"/>
    <col min="8966" max="8966" width="15" style="5" customWidth="1"/>
    <col min="8967" max="8967" width="13.28515625" style="5" bestFit="1" customWidth="1"/>
    <col min="8968" max="8968" width="15.42578125" style="5" customWidth="1"/>
    <col min="8969" max="8969" width="16.5703125" style="5" customWidth="1"/>
    <col min="8970" max="8970" width="15.5703125" style="5" customWidth="1"/>
    <col min="8971" max="8971" width="13.85546875" style="5" customWidth="1"/>
    <col min="8972" max="8972" width="15.5703125" style="5" customWidth="1"/>
    <col min="8973" max="8973" width="11.5703125" style="5" customWidth="1"/>
    <col min="8974" max="8974" width="16.28515625" style="5" customWidth="1"/>
    <col min="8975" max="8975" width="13.5703125" style="5" customWidth="1"/>
    <col min="8976" max="8976" width="7.28515625" style="5" customWidth="1"/>
    <col min="8977" max="8977" width="13.42578125" style="5" customWidth="1"/>
    <col min="8978" max="8978" width="13.5703125" style="5" customWidth="1"/>
    <col min="8979" max="9216" width="9.140625" style="5"/>
    <col min="9217" max="9217" width="4.5703125" style="5" customWidth="1"/>
    <col min="9218" max="9218" width="16.7109375" style="5" customWidth="1"/>
    <col min="9219" max="9219" width="37.28515625" style="5" customWidth="1"/>
    <col min="9220" max="9220" width="16.7109375" style="5" customWidth="1"/>
    <col min="9221" max="9221" width="17.42578125" style="5" customWidth="1"/>
    <col min="9222" max="9222" width="15" style="5" customWidth="1"/>
    <col min="9223" max="9223" width="13.28515625" style="5" bestFit="1" customWidth="1"/>
    <col min="9224" max="9224" width="15.42578125" style="5" customWidth="1"/>
    <col min="9225" max="9225" width="16.5703125" style="5" customWidth="1"/>
    <col min="9226" max="9226" width="15.5703125" style="5" customWidth="1"/>
    <col min="9227" max="9227" width="13.85546875" style="5" customWidth="1"/>
    <col min="9228" max="9228" width="15.5703125" style="5" customWidth="1"/>
    <col min="9229" max="9229" width="11.5703125" style="5" customWidth="1"/>
    <col min="9230" max="9230" width="16.28515625" style="5" customWidth="1"/>
    <col min="9231" max="9231" width="13.5703125" style="5" customWidth="1"/>
    <col min="9232" max="9232" width="7.28515625" style="5" customWidth="1"/>
    <col min="9233" max="9233" width="13.42578125" style="5" customWidth="1"/>
    <col min="9234" max="9234" width="13.5703125" style="5" customWidth="1"/>
    <col min="9235" max="9472" width="9.140625" style="5"/>
    <col min="9473" max="9473" width="4.5703125" style="5" customWidth="1"/>
    <col min="9474" max="9474" width="16.7109375" style="5" customWidth="1"/>
    <col min="9475" max="9475" width="37.28515625" style="5" customWidth="1"/>
    <col min="9476" max="9476" width="16.7109375" style="5" customWidth="1"/>
    <col min="9477" max="9477" width="17.42578125" style="5" customWidth="1"/>
    <col min="9478" max="9478" width="15" style="5" customWidth="1"/>
    <col min="9479" max="9479" width="13.28515625" style="5" bestFit="1" customWidth="1"/>
    <col min="9480" max="9480" width="15.42578125" style="5" customWidth="1"/>
    <col min="9481" max="9481" width="16.5703125" style="5" customWidth="1"/>
    <col min="9482" max="9482" width="15.5703125" style="5" customWidth="1"/>
    <col min="9483" max="9483" width="13.85546875" style="5" customWidth="1"/>
    <col min="9484" max="9484" width="15.5703125" style="5" customWidth="1"/>
    <col min="9485" max="9485" width="11.5703125" style="5" customWidth="1"/>
    <col min="9486" max="9486" width="16.28515625" style="5" customWidth="1"/>
    <col min="9487" max="9487" width="13.5703125" style="5" customWidth="1"/>
    <col min="9488" max="9488" width="7.28515625" style="5" customWidth="1"/>
    <col min="9489" max="9489" width="13.42578125" style="5" customWidth="1"/>
    <col min="9490" max="9490" width="13.5703125" style="5" customWidth="1"/>
    <col min="9491" max="9728" width="9.140625" style="5"/>
    <col min="9729" max="9729" width="4.5703125" style="5" customWidth="1"/>
    <col min="9730" max="9730" width="16.7109375" style="5" customWidth="1"/>
    <col min="9731" max="9731" width="37.28515625" style="5" customWidth="1"/>
    <col min="9732" max="9732" width="16.7109375" style="5" customWidth="1"/>
    <col min="9733" max="9733" width="17.42578125" style="5" customWidth="1"/>
    <col min="9734" max="9734" width="15" style="5" customWidth="1"/>
    <col min="9735" max="9735" width="13.28515625" style="5" bestFit="1" customWidth="1"/>
    <col min="9736" max="9736" width="15.42578125" style="5" customWidth="1"/>
    <col min="9737" max="9737" width="16.5703125" style="5" customWidth="1"/>
    <col min="9738" max="9738" width="15.5703125" style="5" customWidth="1"/>
    <col min="9739" max="9739" width="13.85546875" style="5" customWidth="1"/>
    <col min="9740" max="9740" width="15.5703125" style="5" customWidth="1"/>
    <col min="9741" max="9741" width="11.5703125" style="5" customWidth="1"/>
    <col min="9742" max="9742" width="16.28515625" style="5" customWidth="1"/>
    <col min="9743" max="9743" width="13.5703125" style="5" customWidth="1"/>
    <col min="9744" max="9744" width="7.28515625" style="5" customWidth="1"/>
    <col min="9745" max="9745" width="13.42578125" style="5" customWidth="1"/>
    <col min="9746" max="9746" width="13.5703125" style="5" customWidth="1"/>
    <col min="9747" max="9984" width="9.140625" style="5"/>
    <col min="9985" max="9985" width="4.5703125" style="5" customWidth="1"/>
    <col min="9986" max="9986" width="16.7109375" style="5" customWidth="1"/>
    <col min="9987" max="9987" width="37.28515625" style="5" customWidth="1"/>
    <col min="9988" max="9988" width="16.7109375" style="5" customWidth="1"/>
    <col min="9989" max="9989" width="17.42578125" style="5" customWidth="1"/>
    <col min="9990" max="9990" width="15" style="5" customWidth="1"/>
    <col min="9991" max="9991" width="13.28515625" style="5" bestFit="1" customWidth="1"/>
    <col min="9992" max="9992" width="15.42578125" style="5" customWidth="1"/>
    <col min="9993" max="9993" width="16.5703125" style="5" customWidth="1"/>
    <col min="9994" max="9994" width="15.5703125" style="5" customWidth="1"/>
    <col min="9995" max="9995" width="13.85546875" style="5" customWidth="1"/>
    <col min="9996" max="9996" width="15.5703125" style="5" customWidth="1"/>
    <col min="9997" max="9997" width="11.5703125" style="5" customWidth="1"/>
    <col min="9998" max="9998" width="16.28515625" style="5" customWidth="1"/>
    <col min="9999" max="9999" width="13.5703125" style="5" customWidth="1"/>
    <col min="10000" max="10000" width="7.28515625" style="5" customWidth="1"/>
    <col min="10001" max="10001" width="13.42578125" style="5" customWidth="1"/>
    <col min="10002" max="10002" width="13.5703125" style="5" customWidth="1"/>
    <col min="10003" max="10240" width="9.140625" style="5"/>
    <col min="10241" max="10241" width="4.5703125" style="5" customWidth="1"/>
    <col min="10242" max="10242" width="16.7109375" style="5" customWidth="1"/>
    <col min="10243" max="10243" width="37.28515625" style="5" customWidth="1"/>
    <col min="10244" max="10244" width="16.7109375" style="5" customWidth="1"/>
    <col min="10245" max="10245" width="17.42578125" style="5" customWidth="1"/>
    <col min="10246" max="10246" width="15" style="5" customWidth="1"/>
    <col min="10247" max="10247" width="13.28515625" style="5" bestFit="1" customWidth="1"/>
    <col min="10248" max="10248" width="15.42578125" style="5" customWidth="1"/>
    <col min="10249" max="10249" width="16.5703125" style="5" customWidth="1"/>
    <col min="10250" max="10250" width="15.5703125" style="5" customWidth="1"/>
    <col min="10251" max="10251" width="13.85546875" style="5" customWidth="1"/>
    <col min="10252" max="10252" width="15.5703125" style="5" customWidth="1"/>
    <col min="10253" max="10253" width="11.5703125" style="5" customWidth="1"/>
    <col min="10254" max="10254" width="16.28515625" style="5" customWidth="1"/>
    <col min="10255" max="10255" width="13.5703125" style="5" customWidth="1"/>
    <col min="10256" max="10256" width="7.28515625" style="5" customWidth="1"/>
    <col min="10257" max="10257" width="13.42578125" style="5" customWidth="1"/>
    <col min="10258" max="10258" width="13.5703125" style="5" customWidth="1"/>
    <col min="10259" max="10496" width="9.140625" style="5"/>
    <col min="10497" max="10497" width="4.5703125" style="5" customWidth="1"/>
    <col min="10498" max="10498" width="16.7109375" style="5" customWidth="1"/>
    <col min="10499" max="10499" width="37.28515625" style="5" customWidth="1"/>
    <col min="10500" max="10500" width="16.7109375" style="5" customWidth="1"/>
    <col min="10501" max="10501" width="17.42578125" style="5" customWidth="1"/>
    <col min="10502" max="10502" width="15" style="5" customWidth="1"/>
    <col min="10503" max="10503" width="13.28515625" style="5" bestFit="1" customWidth="1"/>
    <col min="10504" max="10504" width="15.42578125" style="5" customWidth="1"/>
    <col min="10505" max="10505" width="16.5703125" style="5" customWidth="1"/>
    <col min="10506" max="10506" width="15.5703125" style="5" customWidth="1"/>
    <col min="10507" max="10507" width="13.85546875" style="5" customWidth="1"/>
    <col min="10508" max="10508" width="15.5703125" style="5" customWidth="1"/>
    <col min="10509" max="10509" width="11.5703125" style="5" customWidth="1"/>
    <col min="10510" max="10510" width="16.28515625" style="5" customWidth="1"/>
    <col min="10511" max="10511" width="13.5703125" style="5" customWidth="1"/>
    <col min="10512" max="10512" width="7.28515625" style="5" customWidth="1"/>
    <col min="10513" max="10513" width="13.42578125" style="5" customWidth="1"/>
    <col min="10514" max="10514" width="13.5703125" style="5" customWidth="1"/>
    <col min="10515" max="10752" width="9.140625" style="5"/>
    <col min="10753" max="10753" width="4.5703125" style="5" customWidth="1"/>
    <col min="10754" max="10754" width="16.7109375" style="5" customWidth="1"/>
    <col min="10755" max="10755" width="37.28515625" style="5" customWidth="1"/>
    <col min="10756" max="10756" width="16.7109375" style="5" customWidth="1"/>
    <col min="10757" max="10757" width="17.42578125" style="5" customWidth="1"/>
    <col min="10758" max="10758" width="15" style="5" customWidth="1"/>
    <col min="10759" max="10759" width="13.28515625" style="5" bestFit="1" customWidth="1"/>
    <col min="10760" max="10760" width="15.42578125" style="5" customWidth="1"/>
    <col min="10761" max="10761" width="16.5703125" style="5" customWidth="1"/>
    <col min="10762" max="10762" width="15.5703125" style="5" customWidth="1"/>
    <col min="10763" max="10763" width="13.85546875" style="5" customWidth="1"/>
    <col min="10764" max="10764" width="15.5703125" style="5" customWidth="1"/>
    <col min="10765" max="10765" width="11.5703125" style="5" customWidth="1"/>
    <col min="10766" max="10766" width="16.28515625" style="5" customWidth="1"/>
    <col min="10767" max="10767" width="13.5703125" style="5" customWidth="1"/>
    <col min="10768" max="10768" width="7.28515625" style="5" customWidth="1"/>
    <col min="10769" max="10769" width="13.42578125" style="5" customWidth="1"/>
    <col min="10770" max="10770" width="13.5703125" style="5" customWidth="1"/>
    <col min="10771" max="11008" width="9.140625" style="5"/>
    <col min="11009" max="11009" width="4.5703125" style="5" customWidth="1"/>
    <col min="11010" max="11010" width="16.7109375" style="5" customWidth="1"/>
    <col min="11011" max="11011" width="37.28515625" style="5" customWidth="1"/>
    <col min="11012" max="11012" width="16.7109375" style="5" customWidth="1"/>
    <col min="11013" max="11013" width="17.42578125" style="5" customWidth="1"/>
    <col min="11014" max="11014" width="15" style="5" customWidth="1"/>
    <col min="11015" max="11015" width="13.28515625" style="5" bestFit="1" customWidth="1"/>
    <col min="11016" max="11016" width="15.42578125" style="5" customWidth="1"/>
    <col min="11017" max="11017" width="16.5703125" style="5" customWidth="1"/>
    <col min="11018" max="11018" width="15.5703125" style="5" customWidth="1"/>
    <col min="11019" max="11019" width="13.85546875" style="5" customWidth="1"/>
    <col min="11020" max="11020" width="15.5703125" style="5" customWidth="1"/>
    <col min="11021" max="11021" width="11.5703125" style="5" customWidth="1"/>
    <col min="11022" max="11022" width="16.28515625" style="5" customWidth="1"/>
    <col min="11023" max="11023" width="13.5703125" style="5" customWidth="1"/>
    <col min="11024" max="11024" width="7.28515625" style="5" customWidth="1"/>
    <col min="11025" max="11025" width="13.42578125" style="5" customWidth="1"/>
    <col min="11026" max="11026" width="13.5703125" style="5" customWidth="1"/>
    <col min="11027" max="11264" width="9.140625" style="5"/>
    <col min="11265" max="11265" width="4.5703125" style="5" customWidth="1"/>
    <col min="11266" max="11266" width="16.7109375" style="5" customWidth="1"/>
    <col min="11267" max="11267" width="37.28515625" style="5" customWidth="1"/>
    <col min="11268" max="11268" width="16.7109375" style="5" customWidth="1"/>
    <col min="11269" max="11269" width="17.42578125" style="5" customWidth="1"/>
    <col min="11270" max="11270" width="15" style="5" customWidth="1"/>
    <col min="11271" max="11271" width="13.28515625" style="5" bestFit="1" customWidth="1"/>
    <col min="11272" max="11272" width="15.42578125" style="5" customWidth="1"/>
    <col min="11273" max="11273" width="16.5703125" style="5" customWidth="1"/>
    <col min="11274" max="11274" width="15.5703125" style="5" customWidth="1"/>
    <col min="11275" max="11275" width="13.85546875" style="5" customWidth="1"/>
    <col min="11276" max="11276" width="15.5703125" style="5" customWidth="1"/>
    <col min="11277" max="11277" width="11.5703125" style="5" customWidth="1"/>
    <col min="11278" max="11278" width="16.28515625" style="5" customWidth="1"/>
    <col min="11279" max="11279" width="13.5703125" style="5" customWidth="1"/>
    <col min="11280" max="11280" width="7.28515625" style="5" customWidth="1"/>
    <col min="11281" max="11281" width="13.42578125" style="5" customWidth="1"/>
    <col min="11282" max="11282" width="13.5703125" style="5" customWidth="1"/>
    <col min="11283" max="11520" width="9.140625" style="5"/>
    <col min="11521" max="11521" width="4.5703125" style="5" customWidth="1"/>
    <col min="11522" max="11522" width="16.7109375" style="5" customWidth="1"/>
    <col min="11523" max="11523" width="37.28515625" style="5" customWidth="1"/>
    <col min="11524" max="11524" width="16.7109375" style="5" customWidth="1"/>
    <col min="11525" max="11525" width="17.42578125" style="5" customWidth="1"/>
    <col min="11526" max="11526" width="15" style="5" customWidth="1"/>
    <col min="11527" max="11527" width="13.28515625" style="5" bestFit="1" customWidth="1"/>
    <col min="11528" max="11528" width="15.42578125" style="5" customWidth="1"/>
    <col min="11529" max="11529" width="16.5703125" style="5" customWidth="1"/>
    <col min="11530" max="11530" width="15.5703125" style="5" customWidth="1"/>
    <col min="11531" max="11531" width="13.85546875" style="5" customWidth="1"/>
    <col min="11532" max="11532" width="15.5703125" style="5" customWidth="1"/>
    <col min="11533" max="11533" width="11.5703125" style="5" customWidth="1"/>
    <col min="11534" max="11534" width="16.28515625" style="5" customWidth="1"/>
    <col min="11535" max="11535" width="13.5703125" style="5" customWidth="1"/>
    <col min="11536" max="11536" width="7.28515625" style="5" customWidth="1"/>
    <col min="11537" max="11537" width="13.42578125" style="5" customWidth="1"/>
    <col min="11538" max="11538" width="13.5703125" style="5" customWidth="1"/>
    <col min="11539" max="11776" width="9.140625" style="5"/>
    <col min="11777" max="11777" width="4.5703125" style="5" customWidth="1"/>
    <col min="11778" max="11778" width="16.7109375" style="5" customWidth="1"/>
    <col min="11779" max="11779" width="37.28515625" style="5" customWidth="1"/>
    <col min="11780" max="11780" width="16.7109375" style="5" customWidth="1"/>
    <col min="11781" max="11781" width="17.42578125" style="5" customWidth="1"/>
    <col min="11782" max="11782" width="15" style="5" customWidth="1"/>
    <col min="11783" max="11783" width="13.28515625" style="5" bestFit="1" customWidth="1"/>
    <col min="11784" max="11784" width="15.42578125" style="5" customWidth="1"/>
    <col min="11785" max="11785" width="16.5703125" style="5" customWidth="1"/>
    <col min="11786" max="11786" width="15.5703125" style="5" customWidth="1"/>
    <col min="11787" max="11787" width="13.85546875" style="5" customWidth="1"/>
    <col min="11788" max="11788" width="15.5703125" style="5" customWidth="1"/>
    <col min="11789" max="11789" width="11.5703125" style="5" customWidth="1"/>
    <col min="11790" max="11790" width="16.28515625" style="5" customWidth="1"/>
    <col min="11791" max="11791" width="13.5703125" style="5" customWidth="1"/>
    <col min="11792" max="11792" width="7.28515625" style="5" customWidth="1"/>
    <col min="11793" max="11793" width="13.42578125" style="5" customWidth="1"/>
    <col min="11794" max="11794" width="13.5703125" style="5" customWidth="1"/>
    <col min="11795" max="12032" width="9.140625" style="5"/>
    <col min="12033" max="12033" width="4.5703125" style="5" customWidth="1"/>
    <col min="12034" max="12034" width="16.7109375" style="5" customWidth="1"/>
    <col min="12035" max="12035" width="37.28515625" style="5" customWidth="1"/>
    <col min="12036" max="12036" width="16.7109375" style="5" customWidth="1"/>
    <col min="12037" max="12037" width="17.42578125" style="5" customWidth="1"/>
    <col min="12038" max="12038" width="15" style="5" customWidth="1"/>
    <col min="12039" max="12039" width="13.28515625" style="5" bestFit="1" customWidth="1"/>
    <col min="12040" max="12040" width="15.42578125" style="5" customWidth="1"/>
    <col min="12041" max="12041" width="16.5703125" style="5" customWidth="1"/>
    <col min="12042" max="12042" width="15.5703125" style="5" customWidth="1"/>
    <col min="12043" max="12043" width="13.85546875" style="5" customWidth="1"/>
    <col min="12044" max="12044" width="15.5703125" style="5" customWidth="1"/>
    <col min="12045" max="12045" width="11.5703125" style="5" customWidth="1"/>
    <col min="12046" max="12046" width="16.28515625" style="5" customWidth="1"/>
    <col min="12047" max="12047" width="13.5703125" style="5" customWidth="1"/>
    <col min="12048" max="12048" width="7.28515625" style="5" customWidth="1"/>
    <col min="12049" max="12049" width="13.42578125" style="5" customWidth="1"/>
    <col min="12050" max="12050" width="13.5703125" style="5" customWidth="1"/>
    <col min="12051" max="12288" width="9.140625" style="5"/>
    <col min="12289" max="12289" width="4.5703125" style="5" customWidth="1"/>
    <col min="12290" max="12290" width="16.7109375" style="5" customWidth="1"/>
    <col min="12291" max="12291" width="37.28515625" style="5" customWidth="1"/>
    <col min="12292" max="12292" width="16.7109375" style="5" customWidth="1"/>
    <col min="12293" max="12293" width="17.42578125" style="5" customWidth="1"/>
    <col min="12294" max="12294" width="15" style="5" customWidth="1"/>
    <col min="12295" max="12295" width="13.28515625" style="5" bestFit="1" customWidth="1"/>
    <col min="12296" max="12296" width="15.42578125" style="5" customWidth="1"/>
    <col min="12297" max="12297" width="16.5703125" style="5" customWidth="1"/>
    <col min="12298" max="12298" width="15.5703125" style="5" customWidth="1"/>
    <col min="12299" max="12299" width="13.85546875" style="5" customWidth="1"/>
    <col min="12300" max="12300" width="15.5703125" style="5" customWidth="1"/>
    <col min="12301" max="12301" width="11.5703125" style="5" customWidth="1"/>
    <col min="12302" max="12302" width="16.28515625" style="5" customWidth="1"/>
    <col min="12303" max="12303" width="13.5703125" style="5" customWidth="1"/>
    <col min="12304" max="12304" width="7.28515625" style="5" customWidth="1"/>
    <col min="12305" max="12305" width="13.42578125" style="5" customWidth="1"/>
    <col min="12306" max="12306" width="13.5703125" style="5" customWidth="1"/>
    <col min="12307" max="12544" width="9.140625" style="5"/>
    <col min="12545" max="12545" width="4.5703125" style="5" customWidth="1"/>
    <col min="12546" max="12546" width="16.7109375" style="5" customWidth="1"/>
    <col min="12547" max="12547" width="37.28515625" style="5" customWidth="1"/>
    <col min="12548" max="12548" width="16.7109375" style="5" customWidth="1"/>
    <col min="12549" max="12549" width="17.42578125" style="5" customWidth="1"/>
    <col min="12550" max="12550" width="15" style="5" customWidth="1"/>
    <col min="12551" max="12551" width="13.28515625" style="5" bestFit="1" customWidth="1"/>
    <col min="12552" max="12552" width="15.42578125" style="5" customWidth="1"/>
    <col min="12553" max="12553" width="16.5703125" style="5" customWidth="1"/>
    <col min="12554" max="12554" width="15.5703125" style="5" customWidth="1"/>
    <col min="12555" max="12555" width="13.85546875" style="5" customWidth="1"/>
    <col min="12556" max="12556" width="15.5703125" style="5" customWidth="1"/>
    <col min="12557" max="12557" width="11.5703125" style="5" customWidth="1"/>
    <col min="12558" max="12558" width="16.28515625" style="5" customWidth="1"/>
    <col min="12559" max="12559" width="13.5703125" style="5" customWidth="1"/>
    <col min="12560" max="12560" width="7.28515625" style="5" customWidth="1"/>
    <col min="12561" max="12561" width="13.42578125" style="5" customWidth="1"/>
    <col min="12562" max="12562" width="13.5703125" style="5" customWidth="1"/>
    <col min="12563" max="12800" width="9.140625" style="5"/>
    <col min="12801" max="12801" width="4.5703125" style="5" customWidth="1"/>
    <col min="12802" max="12802" width="16.7109375" style="5" customWidth="1"/>
    <col min="12803" max="12803" width="37.28515625" style="5" customWidth="1"/>
    <col min="12804" max="12804" width="16.7109375" style="5" customWidth="1"/>
    <col min="12805" max="12805" width="17.42578125" style="5" customWidth="1"/>
    <col min="12806" max="12806" width="15" style="5" customWidth="1"/>
    <col min="12807" max="12807" width="13.28515625" style="5" bestFit="1" customWidth="1"/>
    <col min="12808" max="12808" width="15.42578125" style="5" customWidth="1"/>
    <col min="12809" max="12809" width="16.5703125" style="5" customWidth="1"/>
    <col min="12810" max="12810" width="15.5703125" style="5" customWidth="1"/>
    <col min="12811" max="12811" width="13.85546875" style="5" customWidth="1"/>
    <col min="12812" max="12812" width="15.5703125" style="5" customWidth="1"/>
    <col min="12813" max="12813" width="11.5703125" style="5" customWidth="1"/>
    <col min="12814" max="12814" width="16.28515625" style="5" customWidth="1"/>
    <col min="12815" max="12815" width="13.5703125" style="5" customWidth="1"/>
    <col min="12816" max="12816" width="7.28515625" style="5" customWidth="1"/>
    <col min="12817" max="12817" width="13.42578125" style="5" customWidth="1"/>
    <col min="12818" max="12818" width="13.5703125" style="5" customWidth="1"/>
    <col min="12819" max="13056" width="9.140625" style="5"/>
    <col min="13057" max="13057" width="4.5703125" style="5" customWidth="1"/>
    <col min="13058" max="13058" width="16.7109375" style="5" customWidth="1"/>
    <col min="13059" max="13059" width="37.28515625" style="5" customWidth="1"/>
    <col min="13060" max="13060" width="16.7109375" style="5" customWidth="1"/>
    <col min="13061" max="13061" width="17.42578125" style="5" customWidth="1"/>
    <col min="13062" max="13062" width="15" style="5" customWidth="1"/>
    <col min="13063" max="13063" width="13.28515625" style="5" bestFit="1" customWidth="1"/>
    <col min="13064" max="13064" width="15.42578125" style="5" customWidth="1"/>
    <col min="13065" max="13065" width="16.5703125" style="5" customWidth="1"/>
    <col min="13066" max="13066" width="15.5703125" style="5" customWidth="1"/>
    <col min="13067" max="13067" width="13.85546875" style="5" customWidth="1"/>
    <col min="13068" max="13068" width="15.5703125" style="5" customWidth="1"/>
    <col min="13069" max="13069" width="11.5703125" style="5" customWidth="1"/>
    <col min="13070" max="13070" width="16.28515625" style="5" customWidth="1"/>
    <col min="13071" max="13071" width="13.5703125" style="5" customWidth="1"/>
    <col min="13072" max="13072" width="7.28515625" style="5" customWidth="1"/>
    <col min="13073" max="13073" width="13.42578125" style="5" customWidth="1"/>
    <col min="13074" max="13074" width="13.5703125" style="5" customWidth="1"/>
    <col min="13075" max="13312" width="9.140625" style="5"/>
    <col min="13313" max="13313" width="4.5703125" style="5" customWidth="1"/>
    <col min="13314" max="13314" width="16.7109375" style="5" customWidth="1"/>
    <col min="13315" max="13315" width="37.28515625" style="5" customWidth="1"/>
    <col min="13316" max="13316" width="16.7109375" style="5" customWidth="1"/>
    <col min="13317" max="13317" width="17.42578125" style="5" customWidth="1"/>
    <col min="13318" max="13318" width="15" style="5" customWidth="1"/>
    <col min="13319" max="13319" width="13.28515625" style="5" bestFit="1" customWidth="1"/>
    <col min="13320" max="13320" width="15.42578125" style="5" customWidth="1"/>
    <col min="13321" max="13321" width="16.5703125" style="5" customWidth="1"/>
    <col min="13322" max="13322" width="15.5703125" style="5" customWidth="1"/>
    <col min="13323" max="13323" width="13.85546875" style="5" customWidth="1"/>
    <col min="13324" max="13324" width="15.5703125" style="5" customWidth="1"/>
    <col min="13325" max="13325" width="11.5703125" style="5" customWidth="1"/>
    <col min="13326" max="13326" width="16.28515625" style="5" customWidth="1"/>
    <col min="13327" max="13327" width="13.5703125" style="5" customWidth="1"/>
    <col min="13328" max="13328" width="7.28515625" style="5" customWidth="1"/>
    <col min="13329" max="13329" width="13.42578125" style="5" customWidth="1"/>
    <col min="13330" max="13330" width="13.5703125" style="5" customWidth="1"/>
    <col min="13331" max="13568" width="9.140625" style="5"/>
    <col min="13569" max="13569" width="4.5703125" style="5" customWidth="1"/>
    <col min="13570" max="13570" width="16.7109375" style="5" customWidth="1"/>
    <col min="13571" max="13571" width="37.28515625" style="5" customWidth="1"/>
    <col min="13572" max="13572" width="16.7109375" style="5" customWidth="1"/>
    <col min="13573" max="13573" width="17.42578125" style="5" customWidth="1"/>
    <col min="13574" max="13574" width="15" style="5" customWidth="1"/>
    <col min="13575" max="13575" width="13.28515625" style="5" bestFit="1" customWidth="1"/>
    <col min="13576" max="13576" width="15.42578125" style="5" customWidth="1"/>
    <col min="13577" max="13577" width="16.5703125" style="5" customWidth="1"/>
    <col min="13578" max="13578" width="15.5703125" style="5" customWidth="1"/>
    <col min="13579" max="13579" width="13.85546875" style="5" customWidth="1"/>
    <col min="13580" max="13580" width="15.5703125" style="5" customWidth="1"/>
    <col min="13581" max="13581" width="11.5703125" style="5" customWidth="1"/>
    <col min="13582" max="13582" width="16.28515625" style="5" customWidth="1"/>
    <col min="13583" max="13583" width="13.5703125" style="5" customWidth="1"/>
    <col min="13584" max="13584" width="7.28515625" style="5" customWidth="1"/>
    <col min="13585" max="13585" width="13.42578125" style="5" customWidth="1"/>
    <col min="13586" max="13586" width="13.5703125" style="5" customWidth="1"/>
    <col min="13587" max="13824" width="9.140625" style="5"/>
    <col min="13825" max="13825" width="4.5703125" style="5" customWidth="1"/>
    <col min="13826" max="13826" width="16.7109375" style="5" customWidth="1"/>
    <col min="13827" max="13827" width="37.28515625" style="5" customWidth="1"/>
    <col min="13828" max="13828" width="16.7109375" style="5" customWidth="1"/>
    <col min="13829" max="13829" width="17.42578125" style="5" customWidth="1"/>
    <col min="13830" max="13830" width="15" style="5" customWidth="1"/>
    <col min="13831" max="13831" width="13.28515625" style="5" bestFit="1" customWidth="1"/>
    <col min="13832" max="13832" width="15.42578125" style="5" customWidth="1"/>
    <col min="13833" max="13833" width="16.5703125" style="5" customWidth="1"/>
    <col min="13834" max="13834" width="15.5703125" style="5" customWidth="1"/>
    <col min="13835" max="13835" width="13.85546875" style="5" customWidth="1"/>
    <col min="13836" max="13836" width="15.5703125" style="5" customWidth="1"/>
    <col min="13837" max="13837" width="11.5703125" style="5" customWidth="1"/>
    <col min="13838" max="13838" width="16.28515625" style="5" customWidth="1"/>
    <col min="13839" max="13839" width="13.5703125" style="5" customWidth="1"/>
    <col min="13840" max="13840" width="7.28515625" style="5" customWidth="1"/>
    <col min="13841" max="13841" width="13.42578125" style="5" customWidth="1"/>
    <col min="13842" max="13842" width="13.5703125" style="5" customWidth="1"/>
    <col min="13843" max="14080" width="9.140625" style="5"/>
    <col min="14081" max="14081" width="4.5703125" style="5" customWidth="1"/>
    <col min="14082" max="14082" width="16.7109375" style="5" customWidth="1"/>
    <col min="14083" max="14083" width="37.28515625" style="5" customWidth="1"/>
    <col min="14084" max="14084" width="16.7109375" style="5" customWidth="1"/>
    <col min="14085" max="14085" width="17.42578125" style="5" customWidth="1"/>
    <col min="14086" max="14086" width="15" style="5" customWidth="1"/>
    <col min="14087" max="14087" width="13.28515625" style="5" bestFit="1" customWidth="1"/>
    <col min="14088" max="14088" width="15.42578125" style="5" customWidth="1"/>
    <col min="14089" max="14089" width="16.5703125" style="5" customWidth="1"/>
    <col min="14090" max="14090" width="15.5703125" style="5" customWidth="1"/>
    <col min="14091" max="14091" width="13.85546875" style="5" customWidth="1"/>
    <col min="14092" max="14092" width="15.5703125" style="5" customWidth="1"/>
    <col min="14093" max="14093" width="11.5703125" style="5" customWidth="1"/>
    <col min="14094" max="14094" width="16.28515625" style="5" customWidth="1"/>
    <col min="14095" max="14095" width="13.5703125" style="5" customWidth="1"/>
    <col min="14096" max="14096" width="7.28515625" style="5" customWidth="1"/>
    <col min="14097" max="14097" width="13.42578125" style="5" customWidth="1"/>
    <col min="14098" max="14098" width="13.5703125" style="5" customWidth="1"/>
    <col min="14099" max="14336" width="9.140625" style="5"/>
    <col min="14337" max="14337" width="4.5703125" style="5" customWidth="1"/>
    <col min="14338" max="14338" width="16.7109375" style="5" customWidth="1"/>
    <col min="14339" max="14339" width="37.28515625" style="5" customWidth="1"/>
    <col min="14340" max="14340" width="16.7109375" style="5" customWidth="1"/>
    <col min="14341" max="14341" width="17.42578125" style="5" customWidth="1"/>
    <col min="14342" max="14342" width="15" style="5" customWidth="1"/>
    <col min="14343" max="14343" width="13.28515625" style="5" bestFit="1" customWidth="1"/>
    <col min="14344" max="14344" width="15.42578125" style="5" customWidth="1"/>
    <col min="14345" max="14345" width="16.5703125" style="5" customWidth="1"/>
    <col min="14346" max="14346" width="15.5703125" style="5" customWidth="1"/>
    <col min="14347" max="14347" width="13.85546875" style="5" customWidth="1"/>
    <col min="14348" max="14348" width="15.5703125" style="5" customWidth="1"/>
    <col min="14349" max="14349" width="11.5703125" style="5" customWidth="1"/>
    <col min="14350" max="14350" width="16.28515625" style="5" customWidth="1"/>
    <col min="14351" max="14351" width="13.5703125" style="5" customWidth="1"/>
    <col min="14352" max="14352" width="7.28515625" style="5" customWidth="1"/>
    <col min="14353" max="14353" width="13.42578125" style="5" customWidth="1"/>
    <col min="14354" max="14354" width="13.5703125" style="5" customWidth="1"/>
    <col min="14355" max="14592" width="9.140625" style="5"/>
    <col min="14593" max="14593" width="4.5703125" style="5" customWidth="1"/>
    <col min="14594" max="14594" width="16.7109375" style="5" customWidth="1"/>
    <col min="14595" max="14595" width="37.28515625" style="5" customWidth="1"/>
    <col min="14596" max="14596" width="16.7109375" style="5" customWidth="1"/>
    <col min="14597" max="14597" width="17.42578125" style="5" customWidth="1"/>
    <col min="14598" max="14598" width="15" style="5" customWidth="1"/>
    <col min="14599" max="14599" width="13.28515625" style="5" bestFit="1" customWidth="1"/>
    <col min="14600" max="14600" width="15.42578125" style="5" customWidth="1"/>
    <col min="14601" max="14601" width="16.5703125" style="5" customWidth="1"/>
    <col min="14602" max="14602" width="15.5703125" style="5" customWidth="1"/>
    <col min="14603" max="14603" width="13.85546875" style="5" customWidth="1"/>
    <col min="14604" max="14604" width="15.5703125" style="5" customWidth="1"/>
    <col min="14605" max="14605" width="11.5703125" style="5" customWidth="1"/>
    <col min="14606" max="14606" width="16.28515625" style="5" customWidth="1"/>
    <col min="14607" max="14607" width="13.5703125" style="5" customWidth="1"/>
    <col min="14608" max="14608" width="7.28515625" style="5" customWidth="1"/>
    <col min="14609" max="14609" width="13.42578125" style="5" customWidth="1"/>
    <col min="14610" max="14610" width="13.5703125" style="5" customWidth="1"/>
    <col min="14611" max="14848" width="9.140625" style="5"/>
    <col min="14849" max="14849" width="4.5703125" style="5" customWidth="1"/>
    <col min="14850" max="14850" width="16.7109375" style="5" customWidth="1"/>
    <col min="14851" max="14851" width="37.28515625" style="5" customWidth="1"/>
    <col min="14852" max="14852" width="16.7109375" style="5" customWidth="1"/>
    <col min="14853" max="14853" width="17.42578125" style="5" customWidth="1"/>
    <col min="14854" max="14854" width="15" style="5" customWidth="1"/>
    <col min="14855" max="14855" width="13.28515625" style="5" bestFit="1" customWidth="1"/>
    <col min="14856" max="14856" width="15.42578125" style="5" customWidth="1"/>
    <col min="14857" max="14857" width="16.5703125" style="5" customWidth="1"/>
    <col min="14858" max="14858" width="15.5703125" style="5" customWidth="1"/>
    <col min="14859" max="14859" width="13.85546875" style="5" customWidth="1"/>
    <col min="14860" max="14860" width="15.5703125" style="5" customWidth="1"/>
    <col min="14861" max="14861" width="11.5703125" style="5" customWidth="1"/>
    <col min="14862" max="14862" width="16.28515625" style="5" customWidth="1"/>
    <col min="14863" max="14863" width="13.5703125" style="5" customWidth="1"/>
    <col min="14864" max="14864" width="7.28515625" style="5" customWidth="1"/>
    <col min="14865" max="14865" width="13.42578125" style="5" customWidth="1"/>
    <col min="14866" max="14866" width="13.5703125" style="5" customWidth="1"/>
    <col min="14867" max="15104" width="9.140625" style="5"/>
    <col min="15105" max="15105" width="4.5703125" style="5" customWidth="1"/>
    <col min="15106" max="15106" width="16.7109375" style="5" customWidth="1"/>
    <col min="15107" max="15107" width="37.28515625" style="5" customWidth="1"/>
    <col min="15108" max="15108" width="16.7109375" style="5" customWidth="1"/>
    <col min="15109" max="15109" width="17.42578125" style="5" customWidth="1"/>
    <col min="15110" max="15110" width="15" style="5" customWidth="1"/>
    <col min="15111" max="15111" width="13.28515625" style="5" bestFit="1" customWidth="1"/>
    <col min="15112" max="15112" width="15.42578125" style="5" customWidth="1"/>
    <col min="15113" max="15113" width="16.5703125" style="5" customWidth="1"/>
    <col min="15114" max="15114" width="15.5703125" style="5" customWidth="1"/>
    <col min="15115" max="15115" width="13.85546875" style="5" customWidth="1"/>
    <col min="15116" max="15116" width="15.5703125" style="5" customWidth="1"/>
    <col min="15117" max="15117" width="11.5703125" style="5" customWidth="1"/>
    <col min="15118" max="15118" width="16.28515625" style="5" customWidth="1"/>
    <col min="15119" max="15119" width="13.5703125" style="5" customWidth="1"/>
    <col min="15120" max="15120" width="7.28515625" style="5" customWidth="1"/>
    <col min="15121" max="15121" width="13.42578125" style="5" customWidth="1"/>
    <col min="15122" max="15122" width="13.5703125" style="5" customWidth="1"/>
    <col min="15123" max="15360" width="9.140625" style="5"/>
    <col min="15361" max="15361" width="4.5703125" style="5" customWidth="1"/>
    <col min="15362" max="15362" width="16.7109375" style="5" customWidth="1"/>
    <col min="15363" max="15363" width="37.28515625" style="5" customWidth="1"/>
    <col min="15364" max="15364" width="16.7109375" style="5" customWidth="1"/>
    <col min="15365" max="15365" width="17.42578125" style="5" customWidth="1"/>
    <col min="15366" max="15366" width="15" style="5" customWidth="1"/>
    <col min="15367" max="15367" width="13.28515625" style="5" bestFit="1" customWidth="1"/>
    <col min="15368" max="15368" width="15.42578125" style="5" customWidth="1"/>
    <col min="15369" max="15369" width="16.5703125" style="5" customWidth="1"/>
    <col min="15370" max="15370" width="15.5703125" style="5" customWidth="1"/>
    <col min="15371" max="15371" width="13.85546875" style="5" customWidth="1"/>
    <col min="15372" max="15372" width="15.5703125" style="5" customWidth="1"/>
    <col min="15373" max="15373" width="11.5703125" style="5" customWidth="1"/>
    <col min="15374" max="15374" width="16.28515625" style="5" customWidth="1"/>
    <col min="15375" max="15375" width="13.5703125" style="5" customWidth="1"/>
    <col min="15376" max="15376" width="7.28515625" style="5" customWidth="1"/>
    <col min="15377" max="15377" width="13.42578125" style="5" customWidth="1"/>
    <col min="15378" max="15378" width="13.5703125" style="5" customWidth="1"/>
    <col min="15379" max="15616" width="9.140625" style="5"/>
    <col min="15617" max="15617" width="4.5703125" style="5" customWidth="1"/>
    <col min="15618" max="15618" width="16.7109375" style="5" customWidth="1"/>
    <col min="15619" max="15619" width="37.28515625" style="5" customWidth="1"/>
    <col min="15620" max="15620" width="16.7109375" style="5" customWidth="1"/>
    <col min="15621" max="15621" width="17.42578125" style="5" customWidth="1"/>
    <col min="15622" max="15622" width="15" style="5" customWidth="1"/>
    <col min="15623" max="15623" width="13.28515625" style="5" bestFit="1" customWidth="1"/>
    <col min="15624" max="15624" width="15.42578125" style="5" customWidth="1"/>
    <col min="15625" max="15625" width="16.5703125" style="5" customWidth="1"/>
    <col min="15626" max="15626" width="15.5703125" style="5" customWidth="1"/>
    <col min="15627" max="15627" width="13.85546875" style="5" customWidth="1"/>
    <col min="15628" max="15628" width="15.5703125" style="5" customWidth="1"/>
    <col min="15629" max="15629" width="11.5703125" style="5" customWidth="1"/>
    <col min="15630" max="15630" width="16.28515625" style="5" customWidth="1"/>
    <col min="15631" max="15631" width="13.5703125" style="5" customWidth="1"/>
    <col min="15632" max="15632" width="7.28515625" style="5" customWidth="1"/>
    <col min="15633" max="15633" width="13.42578125" style="5" customWidth="1"/>
    <col min="15634" max="15634" width="13.5703125" style="5" customWidth="1"/>
    <col min="15635" max="15872" width="9.140625" style="5"/>
    <col min="15873" max="15873" width="4.5703125" style="5" customWidth="1"/>
    <col min="15874" max="15874" width="16.7109375" style="5" customWidth="1"/>
    <col min="15875" max="15875" width="37.28515625" style="5" customWidth="1"/>
    <col min="15876" max="15876" width="16.7109375" style="5" customWidth="1"/>
    <col min="15877" max="15877" width="17.42578125" style="5" customWidth="1"/>
    <col min="15878" max="15878" width="15" style="5" customWidth="1"/>
    <col min="15879" max="15879" width="13.28515625" style="5" bestFit="1" customWidth="1"/>
    <col min="15880" max="15880" width="15.42578125" style="5" customWidth="1"/>
    <col min="15881" max="15881" width="16.5703125" style="5" customWidth="1"/>
    <col min="15882" max="15882" width="15.5703125" style="5" customWidth="1"/>
    <col min="15883" max="15883" width="13.85546875" style="5" customWidth="1"/>
    <col min="15884" max="15884" width="15.5703125" style="5" customWidth="1"/>
    <col min="15885" max="15885" width="11.5703125" style="5" customWidth="1"/>
    <col min="15886" max="15886" width="16.28515625" style="5" customWidth="1"/>
    <col min="15887" max="15887" width="13.5703125" style="5" customWidth="1"/>
    <col min="15888" max="15888" width="7.28515625" style="5" customWidth="1"/>
    <col min="15889" max="15889" width="13.42578125" style="5" customWidth="1"/>
    <col min="15890" max="15890" width="13.5703125" style="5" customWidth="1"/>
    <col min="15891" max="16128" width="9.140625" style="5"/>
    <col min="16129" max="16129" width="4.5703125" style="5" customWidth="1"/>
    <col min="16130" max="16130" width="16.7109375" style="5" customWidth="1"/>
    <col min="16131" max="16131" width="37.28515625" style="5" customWidth="1"/>
    <col min="16132" max="16132" width="16.7109375" style="5" customWidth="1"/>
    <col min="16133" max="16133" width="17.42578125" style="5" customWidth="1"/>
    <col min="16134" max="16134" width="15" style="5" customWidth="1"/>
    <col min="16135" max="16135" width="13.28515625" style="5" bestFit="1" customWidth="1"/>
    <col min="16136" max="16136" width="15.42578125" style="5" customWidth="1"/>
    <col min="16137" max="16137" width="16.5703125" style="5" customWidth="1"/>
    <col min="16138" max="16138" width="15.5703125" style="5" customWidth="1"/>
    <col min="16139" max="16139" width="13.85546875" style="5" customWidth="1"/>
    <col min="16140" max="16140" width="15.5703125" style="5" customWidth="1"/>
    <col min="16141" max="16141" width="11.5703125" style="5" customWidth="1"/>
    <col min="16142" max="16142" width="16.28515625" style="5" customWidth="1"/>
    <col min="16143" max="16143" width="13.5703125" style="5" customWidth="1"/>
    <col min="16144" max="16144" width="7.28515625" style="5" customWidth="1"/>
    <col min="16145" max="16145" width="13.42578125" style="5" customWidth="1"/>
    <col min="16146" max="16146" width="13.5703125" style="5" customWidth="1"/>
    <col min="16147" max="16384" width="9.140625" style="5"/>
  </cols>
  <sheetData>
    <row r="2" spans="2:18" s="82" customFormat="1" x14ac:dyDescent="0.25">
      <c r="B2" s="503" t="s">
        <v>120</v>
      </c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</row>
    <row r="3" spans="2:18" s="32" customFormat="1" x14ac:dyDescent="0.25"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</row>
    <row r="4" spans="2:18" s="32" customFormat="1" x14ac:dyDescent="0.25">
      <c r="B4" s="503" t="s">
        <v>174</v>
      </c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</row>
    <row r="5" spans="2:18" ht="15" customHeight="1" x14ac:dyDescent="0.25">
      <c r="B5" s="555" t="s">
        <v>224</v>
      </c>
      <c r="C5" s="555"/>
      <c r="D5" s="555"/>
      <c r="E5" s="555"/>
      <c r="F5" s="555"/>
      <c r="G5" s="555"/>
      <c r="H5" s="555"/>
      <c r="I5" s="555"/>
      <c r="J5" s="555"/>
      <c r="K5" s="555"/>
      <c r="L5" s="555"/>
      <c r="M5" s="555"/>
      <c r="N5" s="555"/>
      <c r="O5" s="117"/>
      <c r="P5" s="117"/>
      <c r="Q5" s="117"/>
      <c r="R5" s="117"/>
    </row>
    <row r="6" spans="2:18" x14ac:dyDescent="0.25">
      <c r="B6" s="116"/>
      <c r="C6" s="14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</row>
    <row r="7" spans="2:18" x14ac:dyDescent="0.25">
      <c r="B7" s="116"/>
      <c r="C7" s="14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</row>
    <row r="8" spans="2:18" x14ac:dyDescent="0.25">
      <c r="B8" s="14" t="s">
        <v>145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</row>
    <row r="9" spans="2:18" ht="16.5" thickBot="1" x14ac:dyDescent="0.3">
      <c r="B9" s="116"/>
      <c r="C9" s="116"/>
      <c r="D9" s="117"/>
      <c r="E9" s="117"/>
      <c r="F9" s="117"/>
      <c r="G9" s="117"/>
      <c r="H9" s="117"/>
      <c r="I9" s="117"/>
      <c r="J9" s="117"/>
      <c r="K9" s="117"/>
      <c r="L9" s="117"/>
      <c r="M9" s="118" t="s">
        <v>1</v>
      </c>
      <c r="N9" s="117"/>
      <c r="O9" s="118"/>
      <c r="P9" s="117"/>
      <c r="Q9" s="117"/>
      <c r="R9" s="117"/>
    </row>
    <row r="10" spans="2:18" ht="15" customHeight="1" x14ac:dyDescent="0.25">
      <c r="B10" s="556" t="s">
        <v>142</v>
      </c>
      <c r="C10" s="558" t="s">
        <v>146</v>
      </c>
      <c r="D10" s="560" t="s">
        <v>147</v>
      </c>
      <c r="E10" s="562" t="s">
        <v>148</v>
      </c>
      <c r="F10" s="562"/>
      <c r="G10" s="563"/>
      <c r="H10" s="566" t="s">
        <v>149</v>
      </c>
      <c r="I10" s="562"/>
      <c r="J10" s="562"/>
      <c r="K10" s="570" t="s">
        <v>150</v>
      </c>
      <c r="L10" s="571"/>
      <c r="M10" s="571"/>
      <c r="N10" s="572"/>
    </row>
    <row r="11" spans="2:18" x14ac:dyDescent="0.25">
      <c r="B11" s="557"/>
      <c r="C11" s="559"/>
      <c r="D11" s="561"/>
      <c r="E11" s="564"/>
      <c r="F11" s="564"/>
      <c r="G11" s="565"/>
      <c r="H11" s="567"/>
      <c r="I11" s="564"/>
      <c r="J11" s="564"/>
      <c r="K11" s="573"/>
      <c r="L11" s="574"/>
      <c r="M11" s="574"/>
      <c r="N11" s="575"/>
    </row>
    <row r="12" spans="2:18" ht="7.5" customHeight="1" thickBot="1" x14ac:dyDescent="0.3">
      <c r="B12" s="557"/>
      <c r="C12" s="559"/>
      <c r="D12" s="561"/>
      <c r="E12" s="564"/>
      <c r="F12" s="564"/>
      <c r="G12" s="565"/>
      <c r="H12" s="568"/>
      <c r="I12" s="569"/>
      <c r="J12" s="569"/>
      <c r="K12" s="573"/>
      <c r="L12" s="574"/>
      <c r="M12" s="574"/>
      <c r="N12" s="575"/>
    </row>
    <row r="13" spans="2:18" ht="32.25" thickBot="1" x14ac:dyDescent="0.3">
      <c r="B13" s="165"/>
      <c r="C13" s="164"/>
      <c r="D13" s="166"/>
      <c r="E13" s="174" t="s">
        <v>151</v>
      </c>
      <c r="F13" s="160" t="s">
        <v>152</v>
      </c>
      <c r="G13" s="161" t="s">
        <v>153</v>
      </c>
      <c r="H13" s="122" t="s">
        <v>151</v>
      </c>
      <c r="I13" s="120" t="s">
        <v>152</v>
      </c>
      <c r="J13" s="121" t="s">
        <v>97</v>
      </c>
      <c r="K13" s="176" t="s">
        <v>151</v>
      </c>
      <c r="L13" s="119" t="s">
        <v>97</v>
      </c>
      <c r="M13" s="120" t="s">
        <v>9</v>
      </c>
      <c r="N13" s="123" t="s">
        <v>154</v>
      </c>
    </row>
    <row r="14" spans="2:18" x14ac:dyDescent="0.25">
      <c r="B14" s="413" t="s">
        <v>220</v>
      </c>
      <c r="C14" s="402"/>
      <c r="D14" s="403"/>
      <c r="E14" s="404"/>
      <c r="F14" s="405"/>
      <c r="G14" s="406"/>
      <c r="H14" s="404"/>
      <c r="I14" s="407"/>
      <c r="J14" s="408"/>
      <c r="K14" s="409"/>
      <c r="L14" s="410"/>
      <c r="M14" s="411"/>
      <c r="N14" s="412"/>
    </row>
    <row r="15" spans="2:18" ht="78.75" x14ac:dyDescent="0.25">
      <c r="B15" s="169" t="s">
        <v>173</v>
      </c>
      <c r="C15" s="158" t="s">
        <v>299</v>
      </c>
      <c r="D15" s="175" t="s">
        <v>155</v>
      </c>
      <c r="E15" s="400">
        <v>39630</v>
      </c>
      <c r="F15" s="150"/>
      <c r="G15" s="401">
        <v>39630</v>
      </c>
      <c r="H15" s="159">
        <v>40330</v>
      </c>
      <c r="I15" s="151">
        <v>40575</v>
      </c>
      <c r="J15" s="152">
        <v>40879</v>
      </c>
      <c r="K15" s="430">
        <v>580.35</v>
      </c>
      <c r="L15" s="154">
        <v>550.23</v>
      </c>
      <c r="M15" s="431">
        <v>576.29</v>
      </c>
      <c r="N15" s="415">
        <f>L15-M15</f>
        <v>-26.059999999999945</v>
      </c>
    </row>
    <row r="16" spans="2:18" ht="16.5" thickBot="1" x14ac:dyDescent="0.3">
      <c r="B16" s="170"/>
      <c r="C16" s="128"/>
      <c r="D16" s="127"/>
      <c r="E16" s="128"/>
      <c r="F16" s="125"/>
      <c r="G16" s="127"/>
      <c r="H16" s="128"/>
      <c r="I16" s="125"/>
      <c r="J16" s="127"/>
      <c r="K16" s="124"/>
      <c r="L16" s="125"/>
      <c r="M16" s="126"/>
      <c r="N16" s="129"/>
    </row>
    <row r="17" spans="2:15" x14ac:dyDescent="0.25">
      <c r="B17" s="413" t="s">
        <v>295</v>
      </c>
      <c r="C17" s="128"/>
      <c r="D17" s="127"/>
      <c r="E17" s="128"/>
      <c r="F17" s="125"/>
      <c r="G17" s="127"/>
      <c r="H17" s="128"/>
      <c r="I17" s="125"/>
      <c r="J17" s="127"/>
      <c r="K17" s="124"/>
      <c r="L17" s="125"/>
      <c r="M17" s="126"/>
      <c r="N17" s="129"/>
    </row>
    <row r="18" spans="2:15" ht="47.25" x14ac:dyDescent="0.25">
      <c r="B18" s="170"/>
      <c r="C18" s="297" t="s">
        <v>289</v>
      </c>
      <c r="D18" s="414" t="s">
        <v>297</v>
      </c>
      <c r="E18" s="451">
        <v>41000</v>
      </c>
      <c r="F18" s="144"/>
      <c r="G18" s="452">
        <v>41000</v>
      </c>
      <c r="H18" s="451">
        <v>41364</v>
      </c>
      <c r="I18" s="144"/>
      <c r="J18" s="452">
        <v>41729</v>
      </c>
      <c r="K18" s="143">
        <v>9.06</v>
      </c>
      <c r="L18" s="475">
        <v>11.86</v>
      </c>
      <c r="M18" s="474"/>
      <c r="N18" s="417">
        <f>L18-M18</f>
        <v>11.86</v>
      </c>
    </row>
    <row r="19" spans="2:15" x14ac:dyDescent="0.25">
      <c r="B19" s="170"/>
      <c r="C19" s="128"/>
      <c r="D19" s="127"/>
      <c r="E19" s="128"/>
      <c r="F19" s="125"/>
      <c r="G19" s="127"/>
      <c r="H19" s="128"/>
      <c r="I19" s="125"/>
      <c r="J19" s="127"/>
      <c r="K19" s="124"/>
      <c r="L19" s="125"/>
      <c r="M19" s="126"/>
      <c r="N19" s="416"/>
    </row>
    <row r="20" spans="2:15" ht="16.5" thickBot="1" x14ac:dyDescent="0.3">
      <c r="B20" s="171"/>
      <c r="C20" s="167"/>
      <c r="D20" s="163"/>
      <c r="E20" s="167"/>
      <c r="F20" s="162"/>
      <c r="G20" s="163"/>
      <c r="H20" s="134"/>
      <c r="I20" s="130"/>
      <c r="J20" s="133"/>
      <c r="K20" s="132"/>
      <c r="L20" s="130"/>
      <c r="M20" s="131"/>
      <c r="N20" s="135"/>
    </row>
    <row r="21" spans="2:15" ht="16.5" thickBot="1" x14ac:dyDescent="0.3">
      <c r="B21" s="114" t="s">
        <v>74</v>
      </c>
      <c r="C21" s="168"/>
      <c r="D21" s="138"/>
      <c r="E21" s="168"/>
      <c r="F21" s="137"/>
      <c r="G21" s="138"/>
      <c r="H21" s="136"/>
      <c r="I21" s="137"/>
      <c r="J21" s="138"/>
      <c r="K21" s="153">
        <f>SUM(K15:K20)</f>
        <v>589.41</v>
      </c>
      <c r="L21" s="153">
        <f>SUM(L15:L20)</f>
        <v>562.09</v>
      </c>
      <c r="M21" s="153">
        <f>SUM(M15:M20)</f>
        <v>576.29</v>
      </c>
      <c r="N21" s="177">
        <f>SUM(N15:N20)</f>
        <v>-14.199999999999946</v>
      </c>
    </row>
    <row r="23" spans="2:15" x14ac:dyDescent="0.25">
      <c r="M23" s="139"/>
    </row>
    <row r="24" spans="2:15" x14ac:dyDescent="0.25">
      <c r="B24" s="14" t="s">
        <v>145</v>
      </c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</row>
    <row r="25" spans="2:15" ht="16.5" thickBot="1" x14ac:dyDescent="0.3">
      <c r="B25" s="116"/>
      <c r="C25" s="116"/>
      <c r="D25" s="117"/>
      <c r="E25" s="117"/>
      <c r="F25" s="117"/>
      <c r="G25" s="117"/>
      <c r="H25" s="117"/>
      <c r="I25" s="118" t="s">
        <v>1</v>
      </c>
      <c r="J25" s="117"/>
      <c r="K25" s="117"/>
      <c r="L25" s="117"/>
      <c r="M25" s="117"/>
      <c r="N25" s="117"/>
      <c r="O25" s="118"/>
    </row>
    <row r="26" spans="2:15" ht="15.75" customHeight="1" x14ac:dyDescent="0.25">
      <c r="B26" s="570"/>
      <c r="C26" s="571"/>
      <c r="D26" s="571" t="s">
        <v>156</v>
      </c>
      <c r="E26" s="571"/>
      <c r="F26" s="571"/>
      <c r="G26" s="571"/>
      <c r="H26" s="571"/>
      <c r="I26" s="571"/>
      <c r="J26" s="571"/>
      <c r="K26" s="571"/>
      <c r="L26" s="571"/>
      <c r="M26" s="571"/>
      <c r="N26" s="571"/>
      <c r="O26" s="572"/>
    </row>
    <row r="27" spans="2:15" ht="15" customHeight="1" x14ac:dyDescent="0.25">
      <c r="B27" s="573" t="s">
        <v>142</v>
      </c>
      <c r="C27" s="574" t="s">
        <v>146</v>
      </c>
      <c r="D27" s="574" t="s">
        <v>218</v>
      </c>
      <c r="E27" s="574"/>
      <c r="F27" s="587" t="s">
        <v>219</v>
      </c>
      <c r="G27" s="587"/>
      <c r="H27" s="587" t="s">
        <v>207</v>
      </c>
      <c r="I27" s="587"/>
      <c r="J27" s="587" t="s">
        <v>208</v>
      </c>
      <c r="K27" s="587"/>
      <c r="L27" s="587" t="s">
        <v>209</v>
      </c>
      <c r="M27" s="587"/>
      <c r="N27" s="587" t="s">
        <v>210</v>
      </c>
      <c r="O27" s="588"/>
    </row>
    <row r="28" spans="2:15" ht="31.5" customHeight="1" x14ac:dyDescent="0.25">
      <c r="B28" s="573"/>
      <c r="C28" s="574"/>
      <c r="D28" s="574" t="s">
        <v>157</v>
      </c>
      <c r="E28" s="574" t="s">
        <v>158</v>
      </c>
      <c r="F28" s="574" t="s">
        <v>157</v>
      </c>
      <c r="G28" s="574" t="s">
        <v>158</v>
      </c>
      <c r="H28" s="574" t="s">
        <v>157</v>
      </c>
      <c r="I28" s="574" t="s">
        <v>158</v>
      </c>
      <c r="J28" s="574" t="s">
        <v>157</v>
      </c>
      <c r="K28" s="574" t="s">
        <v>158</v>
      </c>
      <c r="L28" s="574" t="s">
        <v>157</v>
      </c>
      <c r="M28" s="574" t="s">
        <v>362</v>
      </c>
      <c r="N28" s="574" t="s">
        <v>157</v>
      </c>
      <c r="O28" s="575" t="s">
        <v>362</v>
      </c>
    </row>
    <row r="29" spans="2:15" ht="30.75" customHeight="1" x14ac:dyDescent="0.25">
      <c r="B29" s="573"/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5"/>
    </row>
    <row r="30" spans="2:15" x14ac:dyDescent="0.25">
      <c r="B30" s="418"/>
      <c r="C30" s="359"/>
      <c r="D30" s="91" t="s">
        <v>11</v>
      </c>
      <c r="E30" s="91" t="s">
        <v>12</v>
      </c>
      <c r="F30" s="91" t="s">
        <v>159</v>
      </c>
      <c r="G30" s="91" t="s">
        <v>160</v>
      </c>
      <c r="H30" s="91" t="s">
        <v>159</v>
      </c>
      <c r="I30" s="91" t="s">
        <v>160</v>
      </c>
      <c r="J30" s="91" t="s">
        <v>159</v>
      </c>
      <c r="K30" s="91" t="s">
        <v>160</v>
      </c>
      <c r="L30" s="91" t="s">
        <v>159</v>
      </c>
      <c r="M30" s="91" t="s">
        <v>160</v>
      </c>
      <c r="N30" s="91" t="s">
        <v>159</v>
      </c>
      <c r="O30" s="360" t="s">
        <v>160</v>
      </c>
    </row>
    <row r="31" spans="2:15" x14ac:dyDescent="0.25">
      <c r="B31" s="420" t="s">
        <v>220</v>
      </c>
      <c r="C31" s="419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6"/>
    </row>
    <row r="32" spans="2:15" ht="78.75" x14ac:dyDescent="0.25">
      <c r="B32" s="361" t="s">
        <v>173</v>
      </c>
      <c r="C32" s="356" t="s">
        <v>299</v>
      </c>
      <c r="D32" s="155">
        <v>0</v>
      </c>
      <c r="E32" s="155">
        <f>L15</f>
        <v>550.23</v>
      </c>
      <c r="F32" s="155">
        <f>E32+D32</f>
        <v>550.23</v>
      </c>
      <c r="G32" s="155">
        <v>0</v>
      </c>
      <c r="H32" s="155">
        <f>G32+F32</f>
        <v>550.23</v>
      </c>
      <c r="I32" s="155">
        <v>0</v>
      </c>
      <c r="J32" s="155">
        <f>I32+H32</f>
        <v>550.23</v>
      </c>
      <c r="K32" s="155">
        <v>0</v>
      </c>
      <c r="L32" s="155">
        <f>K32+J32</f>
        <v>550.23</v>
      </c>
      <c r="M32" s="155">
        <v>0</v>
      </c>
      <c r="N32" s="155">
        <f>M32+L32</f>
        <v>550.23</v>
      </c>
      <c r="O32" s="156">
        <v>0</v>
      </c>
    </row>
    <row r="33" spans="2:15" x14ac:dyDescent="0.25">
      <c r="B33" s="124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7"/>
    </row>
    <row r="34" spans="2:15" x14ac:dyDescent="0.25">
      <c r="B34" s="420" t="s">
        <v>295</v>
      </c>
      <c r="C34" s="297" t="s">
        <v>289</v>
      </c>
      <c r="D34" s="155">
        <v>0</v>
      </c>
      <c r="E34" s="155">
        <v>0</v>
      </c>
      <c r="F34" s="155">
        <v>0</v>
      </c>
      <c r="G34" s="155">
        <v>0</v>
      </c>
      <c r="H34" s="155">
        <v>0</v>
      </c>
      <c r="I34" s="427">
        <v>8.8961150448986537</v>
      </c>
      <c r="J34" s="427">
        <f>I34+H34</f>
        <v>8.8961150448986537</v>
      </c>
      <c r="K34" s="427">
        <v>2.97</v>
      </c>
      <c r="L34" s="427">
        <f>K34+J34</f>
        <v>11.866115044898654</v>
      </c>
      <c r="M34" s="427"/>
      <c r="N34" s="427">
        <f>M34+L34</f>
        <v>11.866115044898654</v>
      </c>
      <c r="O34" s="476">
        <v>0</v>
      </c>
    </row>
    <row r="35" spans="2:15" x14ac:dyDescent="0.25">
      <c r="B35" s="124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7"/>
    </row>
    <row r="36" spans="2:15" x14ac:dyDescent="0.25">
      <c r="B36" s="124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7"/>
    </row>
    <row r="37" spans="2:15" x14ac:dyDescent="0.25">
      <c r="B37" s="124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7"/>
    </row>
    <row r="38" spans="2:15" ht="16.5" thickBot="1" x14ac:dyDescent="0.3">
      <c r="B38" s="362" t="s">
        <v>74</v>
      </c>
      <c r="C38" s="162"/>
      <c r="D38" s="363">
        <f>SUM(D32:D32)</f>
        <v>0</v>
      </c>
      <c r="E38" s="363">
        <f>SUM(E32:E32)</f>
        <v>550.23</v>
      </c>
      <c r="F38" s="363">
        <f>SUM(F32:F32)</f>
        <v>550.23</v>
      </c>
      <c r="G38" s="363">
        <f>SUM(G32:G32)</f>
        <v>0</v>
      </c>
      <c r="H38" s="363">
        <f>SUM(H32:H37)</f>
        <v>550.23</v>
      </c>
      <c r="I38" s="363">
        <f>SUM(I32:I37)</f>
        <v>8.8961150448986537</v>
      </c>
      <c r="J38" s="363">
        <f t="shared" ref="J38:O38" si="0">SUM(J32:J37)</f>
        <v>559.12611504489871</v>
      </c>
      <c r="K38" s="363">
        <f t="shared" si="0"/>
        <v>2.97</v>
      </c>
      <c r="L38" s="363">
        <f t="shared" si="0"/>
        <v>562.09611504489862</v>
      </c>
      <c r="M38" s="363">
        <f t="shared" si="0"/>
        <v>0</v>
      </c>
      <c r="N38" s="363">
        <f t="shared" si="0"/>
        <v>562.09611504489862</v>
      </c>
      <c r="O38" s="364">
        <f t="shared" si="0"/>
        <v>0</v>
      </c>
    </row>
    <row r="40" spans="2:15" x14ac:dyDescent="0.25">
      <c r="B40" s="108" t="s">
        <v>161</v>
      </c>
    </row>
    <row r="41" spans="2:15" ht="16.5" thickBot="1" x14ac:dyDescent="0.3">
      <c r="I41" s="118" t="s">
        <v>1</v>
      </c>
    </row>
    <row r="42" spans="2:15" ht="16.5" thickBot="1" x14ac:dyDescent="0.3">
      <c r="B42" s="140"/>
      <c r="C42" s="576" t="s">
        <v>162</v>
      </c>
      <c r="D42" s="577"/>
      <c r="E42" s="577"/>
      <c r="F42" s="577"/>
      <c r="G42" s="577"/>
      <c r="H42" s="577"/>
      <c r="I42" s="578"/>
    </row>
    <row r="43" spans="2:15" x14ac:dyDescent="0.25">
      <c r="B43" s="556" t="s">
        <v>142</v>
      </c>
      <c r="C43" s="580" t="s">
        <v>163</v>
      </c>
      <c r="D43" s="582" t="s">
        <v>164</v>
      </c>
      <c r="E43" s="584" t="s">
        <v>165</v>
      </c>
      <c r="F43" s="585"/>
      <c r="G43" s="585"/>
      <c r="H43" s="585"/>
      <c r="I43" s="586"/>
    </row>
    <row r="44" spans="2:15" ht="32.25" thickBot="1" x14ac:dyDescent="0.3">
      <c r="B44" s="579"/>
      <c r="C44" s="581"/>
      <c r="D44" s="583"/>
      <c r="E44" s="141" t="s">
        <v>166</v>
      </c>
      <c r="F44" s="142" t="s">
        <v>167</v>
      </c>
      <c r="G44" s="142" t="s">
        <v>143</v>
      </c>
      <c r="H44" s="142" t="s">
        <v>144</v>
      </c>
      <c r="I44" s="111" t="s">
        <v>168</v>
      </c>
    </row>
    <row r="45" spans="2:15" x14ac:dyDescent="0.25">
      <c r="B45" s="432" t="s">
        <v>220</v>
      </c>
      <c r="C45" s="421"/>
      <c r="D45" s="422"/>
      <c r="E45" s="423"/>
      <c r="F45" s="424"/>
      <c r="G45" s="425"/>
      <c r="H45" s="425"/>
      <c r="I45" s="426"/>
    </row>
    <row r="46" spans="2:15" ht="31.5" x14ac:dyDescent="0.25">
      <c r="B46" s="149" t="s">
        <v>173</v>
      </c>
      <c r="C46" s="143">
        <v>0</v>
      </c>
      <c r="D46" s="172">
        <f>25%*L15</f>
        <v>137.5575</v>
      </c>
      <c r="E46" s="172">
        <f>L15*0.75</f>
        <v>412.67250000000001</v>
      </c>
      <c r="F46" s="157">
        <v>0.1129</v>
      </c>
      <c r="G46" s="144">
        <v>10</v>
      </c>
      <c r="H46" s="144">
        <v>0.5</v>
      </c>
      <c r="I46" s="145" t="s">
        <v>169</v>
      </c>
    </row>
    <row r="47" spans="2:15" x14ac:dyDescent="0.25">
      <c r="B47" s="11"/>
      <c r="C47" s="143"/>
      <c r="D47" s="144"/>
      <c r="E47" s="144"/>
      <c r="F47" s="144"/>
      <c r="G47" s="144"/>
      <c r="H47" s="144"/>
      <c r="I47" s="112"/>
    </row>
    <row r="48" spans="2:15" x14ac:dyDescent="0.25">
      <c r="B48" s="433" t="s">
        <v>295</v>
      </c>
      <c r="C48" s="143"/>
      <c r="D48" s="144"/>
      <c r="E48" s="144"/>
      <c r="F48" s="144"/>
      <c r="G48" s="144"/>
      <c r="H48" s="144"/>
      <c r="I48" s="112"/>
    </row>
    <row r="49" spans="2:9" x14ac:dyDescent="0.25">
      <c r="B49" s="11" t="s">
        <v>289</v>
      </c>
      <c r="C49" s="143"/>
      <c r="D49" s="427">
        <f>L18*30%</f>
        <v>3.5579999999999998</v>
      </c>
      <c r="E49" s="427">
        <f>L18*70%</f>
        <v>8.3019999999999996</v>
      </c>
      <c r="F49" s="157">
        <v>0.1129</v>
      </c>
      <c r="G49" s="144">
        <v>10</v>
      </c>
      <c r="H49" s="144">
        <v>0.5</v>
      </c>
      <c r="I49" s="112"/>
    </row>
    <row r="50" spans="2:9" x14ac:dyDescent="0.25">
      <c r="B50" s="11"/>
      <c r="C50" s="143"/>
      <c r="D50" s="144"/>
      <c r="E50" s="144"/>
      <c r="F50" s="144"/>
      <c r="G50" s="144"/>
      <c r="H50" s="144"/>
      <c r="I50" s="112"/>
    </row>
    <row r="51" spans="2:9" ht="16.5" thickBot="1" x14ac:dyDescent="0.3">
      <c r="B51" s="12"/>
      <c r="C51" s="146"/>
      <c r="D51" s="147"/>
      <c r="E51" s="147"/>
      <c r="F51" s="147"/>
      <c r="G51" s="147"/>
      <c r="H51" s="147"/>
      <c r="I51" s="113"/>
    </row>
    <row r="52" spans="2:9" ht="16.5" thickBot="1" x14ac:dyDescent="0.3">
      <c r="B52" s="178" t="s">
        <v>74</v>
      </c>
      <c r="C52" s="173">
        <f>SUM(C46:C51)</f>
        <v>0</v>
      </c>
      <c r="D52" s="179">
        <f>SUM(D46:D51)</f>
        <v>141.1155</v>
      </c>
      <c r="E52" s="179">
        <f>SUM(E46:E51)</f>
        <v>420.97450000000003</v>
      </c>
      <c r="F52" s="148"/>
      <c r="G52" s="148"/>
      <c r="H52" s="148"/>
      <c r="I52" s="115"/>
    </row>
  </sheetData>
  <mergeCells count="37">
    <mergeCell ref="H27:I27"/>
    <mergeCell ref="L27:M27"/>
    <mergeCell ref="D26:O26"/>
    <mergeCell ref="H28:H29"/>
    <mergeCell ref="I28:I29"/>
    <mergeCell ref="J27:K27"/>
    <mergeCell ref="J28:J29"/>
    <mergeCell ref="K28:K29"/>
    <mergeCell ref="L28:L29"/>
    <mergeCell ref="M28:M29"/>
    <mergeCell ref="N27:O27"/>
    <mergeCell ref="N28:N29"/>
    <mergeCell ref="O28:O29"/>
    <mergeCell ref="G28:G29"/>
    <mergeCell ref="F28:F29"/>
    <mergeCell ref="F27:G27"/>
    <mergeCell ref="C42:I42"/>
    <mergeCell ref="B43:B44"/>
    <mergeCell ref="C43:C44"/>
    <mergeCell ref="D43:D44"/>
    <mergeCell ref="E43:I43"/>
    <mergeCell ref="B26:C26"/>
    <mergeCell ref="B27:B29"/>
    <mergeCell ref="C27:C29"/>
    <mergeCell ref="D27:E27"/>
    <mergeCell ref="D28:D29"/>
    <mergeCell ref="E28:E29"/>
    <mergeCell ref="B2:N2"/>
    <mergeCell ref="B3:N3"/>
    <mergeCell ref="B4:N4"/>
    <mergeCell ref="B5:N5"/>
    <mergeCell ref="B10:B12"/>
    <mergeCell ref="C10:C12"/>
    <mergeCell ref="D10:D12"/>
    <mergeCell ref="E10:G12"/>
    <mergeCell ref="H10:J12"/>
    <mergeCell ref="K10:N12"/>
  </mergeCells>
  <pageMargins left="0.75" right="0.75" top="1" bottom="1" header="0.5" footer="0.5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Index</vt:lpstr>
      <vt:lpstr>F1</vt:lpstr>
      <vt:lpstr>F2</vt:lpstr>
      <vt:lpstr>F2.1 </vt:lpstr>
      <vt:lpstr>F2.2</vt:lpstr>
      <vt:lpstr>F2.3</vt:lpstr>
      <vt:lpstr>F2.4</vt:lpstr>
      <vt:lpstr>F2.5</vt:lpstr>
      <vt:lpstr>F3</vt:lpstr>
      <vt:lpstr>F4</vt:lpstr>
      <vt:lpstr>F5</vt:lpstr>
      <vt:lpstr>F6</vt:lpstr>
      <vt:lpstr>F7</vt:lpstr>
      <vt:lpstr>F8</vt:lpstr>
      <vt:lpstr>F9</vt:lpstr>
      <vt:lpstr>'F2.1 '!Print_Area</vt:lpstr>
      <vt:lpstr>F2.2!Print_Area</vt:lpstr>
      <vt:lpstr>'F3'!Print_Area</vt:lpstr>
      <vt:lpstr>'F4'!Print_Area</vt:lpstr>
      <vt:lpstr>'F5'!Print_Area</vt:lpstr>
      <vt:lpstr>'F6'!Print_Area</vt:lpstr>
      <vt:lpstr>'F9'!Print_Area</vt:lpstr>
      <vt:lpstr>Index!Print_Area</vt:lpstr>
      <vt:lpstr>'F2.1 '!Print_Titles</vt:lpstr>
      <vt:lpstr>'F4'!Print_Titles</vt:lpstr>
      <vt:lpstr>'F6'!Print_Titles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Kriti Pradhan</cp:lastModifiedBy>
  <cp:lastPrinted>2011-01-13T06:24:41Z</cp:lastPrinted>
  <dcterms:created xsi:type="dcterms:W3CDTF">1996-10-14T23:33:28Z</dcterms:created>
  <dcterms:modified xsi:type="dcterms:W3CDTF">2016-07-11T05:47:27Z</dcterms:modified>
</cp:coreProperties>
</file>